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/>
  </bookViews>
  <sheets>
    <sheet name="Munka1" sheetId="1" r:id="rId1"/>
  </sheets>
  <definedNames>
    <definedName name="Szerződésszám">Munka1!$S$5:$S$51</definedName>
    <definedName name="Szerződésszámok">#REF!</definedName>
    <definedName name="Szerződsszámok">#REF!</definedName>
  </definedNames>
  <calcPr calcId="145621"/>
</workbook>
</file>

<file path=xl/calcChain.xml><?xml version="1.0" encoding="utf-8"?>
<calcChain xmlns="http://schemas.openxmlformats.org/spreadsheetml/2006/main">
  <c r="C21" i="1" l="1"/>
  <c r="F9" i="1" l="1"/>
  <c r="F8" i="1"/>
  <c r="F7" i="1"/>
  <c r="F6" i="1"/>
  <c r="AZ28" i="1" l="1"/>
  <c r="AZ27" i="1"/>
  <c r="AZ9" i="1" l="1"/>
  <c r="F34" i="1" l="1"/>
  <c r="B43" i="1"/>
  <c r="AZ25" i="1"/>
  <c r="AZ5" i="1"/>
  <c r="AZ16" i="1"/>
  <c r="AZ24" i="1"/>
  <c r="AZ37" i="1"/>
  <c r="K33" i="1"/>
  <c r="J34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5" i="1"/>
  <c r="J33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5" i="1"/>
  <c r="E21" i="1"/>
  <c r="D23" i="1"/>
  <c r="F23" i="1" s="1"/>
  <c r="D22" i="1"/>
  <c r="F22" i="1" s="1"/>
  <c r="D21" i="1"/>
  <c r="C23" i="1"/>
  <c r="C22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5" i="1"/>
  <c r="F33" i="1" l="1"/>
  <c r="G33" i="1" s="1"/>
  <c r="F48" i="1" l="1"/>
  <c r="L43" i="1" l="1"/>
  <c r="N21" i="1" l="1"/>
  <c r="L34" i="1" l="1"/>
  <c r="L33" i="1"/>
  <c r="G34" i="1"/>
  <c r="K35" i="1"/>
  <c r="J35" i="1"/>
  <c r="E35" i="1"/>
  <c r="D35" i="1"/>
  <c r="C35" i="1"/>
  <c r="N22" i="1"/>
  <c r="N23" i="1"/>
  <c r="N24" i="1"/>
  <c r="D24" i="1"/>
  <c r="F21" i="1"/>
  <c r="M25" i="1"/>
  <c r="L25" i="1"/>
  <c r="K25" i="1"/>
  <c r="J25" i="1"/>
  <c r="I25" i="1"/>
  <c r="H25" i="1"/>
  <c r="G25" i="1"/>
  <c r="E25" i="1"/>
  <c r="C25" i="1"/>
  <c r="D25" i="1" l="1"/>
  <c r="F24" i="1"/>
  <c r="L35" i="1"/>
  <c r="K43" i="1" s="1"/>
  <c r="O24" i="1"/>
  <c r="O22" i="1"/>
  <c r="O21" i="1"/>
  <c r="O23" i="1"/>
  <c r="N25" i="1"/>
  <c r="I34" i="1"/>
  <c r="M34" i="1" s="1"/>
  <c r="G35" i="1"/>
  <c r="F35" i="1"/>
  <c r="F25" i="1"/>
  <c r="J43" i="1" s="1"/>
  <c r="M43" i="1" l="1"/>
  <c r="C43" i="1"/>
  <c r="D43" i="1" s="1"/>
  <c r="J44" i="1"/>
  <c r="O25" i="1"/>
  <c r="H35" i="1"/>
  <c r="I33" i="1"/>
  <c r="E43" i="1" l="1"/>
  <c r="L44" i="1"/>
  <c r="L45" i="1" s="1"/>
  <c r="J45" i="1"/>
  <c r="M33" i="1"/>
  <c r="M35" i="1" s="1"/>
  <c r="I35" i="1"/>
  <c r="K44" i="1" s="1"/>
  <c r="K45" i="1" s="1"/>
  <c r="M44" i="1" l="1"/>
  <c r="M45" i="1" s="1"/>
</calcChain>
</file>

<file path=xl/comments1.xml><?xml version="1.0" encoding="utf-8"?>
<comments xmlns="http://schemas.openxmlformats.org/spreadsheetml/2006/main">
  <authors>
    <author>Batai Katalin</author>
  </authors>
  <commentList>
    <comment ref="F5" authorId="0">
      <text>
        <r>
          <rPr>
            <b/>
            <sz val="11"/>
            <color indexed="81"/>
            <rFont val="Palatino Linotype"/>
            <family val="1"/>
            <charset val="238"/>
          </rPr>
          <t>A cellába lépve megjelenik jobb oldalon egy nyíl, melyre kattintva kérjük, a legördülő listából szíveskedjenek kiválasztani a támogatási szerződés számát.</t>
        </r>
      </text>
    </comment>
    <comment ref="F6" authorId="0">
      <text>
        <r>
          <rPr>
            <b/>
            <sz val="11"/>
            <color indexed="81"/>
            <rFont val="Palatino Linotype"/>
            <family val="1"/>
            <charset val="238"/>
          </rPr>
          <t>A szerződésszám alapján a Támogatott neve, címe, OM azonosítója, pénzforgalmi számlaszáma cella automatiusan kitöltésre kerül. Amennyiben valamelyik adat helytelenül kerül feltüntetésre, az adatot felül kell írni.</t>
        </r>
      </text>
    </comment>
    <comment ref="F10" authorId="0">
      <text>
        <r>
          <rPr>
            <b/>
            <sz val="11"/>
            <color indexed="81"/>
            <rFont val="Palatino Linotype"/>
            <family val="1"/>
            <charset val="238"/>
          </rPr>
          <t>Kérjük a Szakképzési Hídprogrammal közvetlenül foglalkozó kapcsolattartó személy nevét és közvetlen elérhetőségeit szíveskejdnek megadni.</t>
        </r>
      </text>
    </comment>
    <comment ref="C21" authorId="0">
      <text>
        <r>
          <rPr>
            <b/>
            <sz val="11"/>
            <color indexed="81"/>
            <rFont val="Palatino Linotype"/>
            <family val="1"/>
            <charset val="238"/>
          </rPr>
          <t>Amennyiben pótigény is került benyújtásra kérem, a pótigényben szereplő tanulói létszámot szíveskedjenek hozzáadni az itt megjelenő létszámhoz.</t>
        </r>
      </text>
    </comment>
    <comment ref="C33" authorId="0">
      <text>
        <r>
          <rPr>
            <b/>
            <sz val="11"/>
            <color indexed="81"/>
            <rFont val="Palatino Linotype"/>
            <family val="1"/>
            <charset val="238"/>
          </rPr>
          <t>Kérem, a jogszabály alapján, az elszámolási időszaknak megfelelő dátum szerinti létszámot szíveskedjenek feltüntetni.</t>
        </r>
      </text>
    </comment>
    <comment ref="D33" authorId="0">
      <text>
        <r>
          <rPr>
            <b/>
            <sz val="11"/>
            <color indexed="81"/>
            <rFont val="Palatino Linotype"/>
            <family val="1"/>
            <charset val="238"/>
          </rPr>
          <t>Kérem, a jogszabály alapján, az elszámolási időszaknak megfelelő dátum szerinti létszámot szíveskedjenek feltüntetni.</t>
        </r>
      </text>
    </comment>
    <comment ref="H33" authorId="0">
      <text>
        <r>
          <rPr>
            <b/>
            <sz val="11"/>
            <color indexed="81"/>
            <rFont val="Palatino Linotype"/>
            <family val="1"/>
            <charset val="238"/>
          </rPr>
          <t xml:space="preserve">Kérem, a munkáltatót terhelő adóteher összegét a hatályos jogszabálynak megfelelően szíveskedjenek feltüntetni. </t>
        </r>
      </text>
    </comment>
    <comment ref="C34" authorId="0">
      <text>
        <r>
          <rPr>
            <b/>
            <sz val="11"/>
            <color indexed="81"/>
            <rFont val="Palatino Linotype"/>
            <family val="1"/>
            <charset val="238"/>
          </rPr>
          <t>Kérem, a jogszabály alapján, az elszámolási időszaknak megfelelő dátum szerinti létszámot szíveskedjenek feltüntetni.</t>
        </r>
      </text>
    </comment>
    <comment ref="D34" authorId="0">
      <text>
        <r>
          <rPr>
            <b/>
            <sz val="11"/>
            <color indexed="81"/>
            <rFont val="Palatino Linotype"/>
            <family val="1"/>
            <charset val="238"/>
          </rPr>
          <t>Kérem, a jogszabály alapján, az elszámolási időszaknak megfelelő dátum szerinti létszámot szíveskedjenek feltüntetni.</t>
        </r>
      </text>
    </comment>
    <comment ref="H34" authorId="0">
      <text>
        <r>
          <rPr>
            <b/>
            <sz val="11"/>
            <color indexed="81"/>
            <rFont val="Palatino Linotype"/>
            <family val="1"/>
            <charset val="238"/>
          </rPr>
          <t xml:space="preserve">Kérem, a munkáltatót terhelő adóteher összegét a hatályos jogszabálynak megfelelően szíveskedjenek feltüntetni. </t>
        </r>
      </text>
    </comment>
  </commentList>
</comments>
</file>

<file path=xl/sharedStrings.xml><?xml version="1.0" encoding="utf-8"?>
<sst xmlns="http://schemas.openxmlformats.org/spreadsheetml/2006/main" count="1366" uniqueCount="367">
  <si>
    <t>A</t>
  </si>
  <si>
    <t>B</t>
  </si>
  <si>
    <t>C</t>
  </si>
  <si>
    <t>Támogatási szerződés száma:</t>
  </si>
  <si>
    <t>Támogatott neve:</t>
  </si>
  <si>
    <t>Támogatott címe:</t>
  </si>
  <si>
    <t>OM azonosítója:</t>
  </si>
  <si>
    <t>Pénzforgalmi számlaszám:</t>
  </si>
  <si>
    <t>Ügyintéző neve:</t>
  </si>
  <si>
    <t>Telefonszáma:</t>
  </si>
  <si>
    <t>E-mail címe:</t>
  </si>
  <si>
    <t>Az elszámolás időszaka:</t>
  </si>
  <si>
    <t>Ösztöndíj elszámolása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</si>
  <si>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</si>
  <si>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</si>
  <si>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</si>
  <si>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</si>
  <si>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</si>
  <si>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</si>
  <si>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</si>
  <si>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</si>
  <si>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</si>
  <si>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</si>
  <si>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</si>
  <si>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</si>
  <si>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Ösztöndíj mértéke</t>
  </si>
  <si>
    <t>Igényelt ösztöndíj összege</t>
  </si>
  <si>
    <t>Pótigény keretében igényelt ösztöndíj</t>
  </si>
  <si>
    <t>Tanfélévre összesen kiutalt összeg</t>
  </si>
  <si>
    <t>Ösztöndíjas tanulói létszám az elszámolással érintett hónapok tekintetében</t>
  </si>
  <si>
    <t>Kifizetett ösztöndíj</t>
  </si>
  <si>
    <t>Különbözet</t>
  </si>
  <si>
    <t>Ft/hó/fő</t>
  </si>
  <si>
    <t>fő</t>
  </si>
  <si>
    <t>Ft</t>
  </si>
  <si>
    <t>1. hónap</t>
  </si>
  <si>
    <t>2. hónap</t>
  </si>
  <si>
    <t>3. hónap</t>
  </si>
  <si>
    <t>4. hónap</t>
  </si>
  <si>
    <t>5. hónap</t>
  </si>
  <si>
    <t>6. hónap*</t>
  </si>
  <si>
    <t>7. hónap*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</si>
  <si>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</si>
  <si>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</si>
  <si>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</si>
  <si>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</si>
  <si>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</si>
  <si>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</si>
  <si>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</si>
  <si>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</si>
  <si>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</si>
  <si>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</si>
  <si>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</si>
  <si>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</si>
  <si>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o=f-n</t>
  </si>
  <si>
    <t>Összesen</t>
  </si>
  <si>
    <t>* Kizárólag képzési évfolyam második félévére tölthető ki, az évfolyamot/tanulmányokat lezáró vizsgákat sikeresen teljesítők számával</t>
  </si>
  <si>
    <t>Pedagógusok pótlékának elszámolása</t>
  </si>
  <si>
    <t>Ösztöndíjas tanulói létszám a pótlékalapként számító időpontokban</t>
  </si>
  <si>
    <t>Kifizetett bruttó pótlék</t>
  </si>
  <si>
    <t>Igényelt összeg</t>
  </si>
  <si>
    <t>Pótigény keretében igényelt összeg</t>
  </si>
  <si>
    <t>félév első napja</t>
  </si>
  <si>
    <t>g=f*b</t>
  </si>
  <si>
    <t>h=g*0,27</t>
  </si>
  <si>
    <t>i=g+h</t>
  </si>
  <si>
    <t>l=j+k</t>
  </si>
  <si>
    <t>m=l-i</t>
  </si>
  <si>
    <t>Összesen (11.4+11.5):</t>
  </si>
  <si>
    <t>* Kizárólag képzési évfolyam második félévére vonatkozóan</t>
  </si>
  <si>
    <t>Lebonyolítási költségtérítés elszámolása</t>
  </si>
  <si>
    <t>Elszámolási összesítő</t>
  </si>
  <si>
    <t>Elszámolási időszakban a tanulóknak kifizetett ösztöndíj összege</t>
  </si>
  <si>
    <t>Ösztöndíj</t>
  </si>
  <si>
    <t>c=10.8N</t>
  </si>
  <si>
    <t>d=c*0,02</t>
  </si>
  <si>
    <t>e=b-d</t>
  </si>
  <si>
    <t>f=c+d+e</t>
  </si>
  <si>
    <t>Kiutalt összeg</t>
  </si>
  <si>
    <t>Dátum:</t>
  </si>
  <si>
    <t>P. H.</t>
  </si>
  <si>
    <t>________________________</t>
  </si>
  <si>
    <t>aláírás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</si>
  <si>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</si>
  <si>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</si>
  <si>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</si>
  <si>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</si>
  <si>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</si>
  <si>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</si>
  <si>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</si>
  <si>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</si>
  <si>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</si>
  <si>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</si>
  <si>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n=(g+h+i+j+k+l+m)*b</t>
  </si>
  <si>
    <t>10.1</t>
  </si>
  <si>
    <t>10.2</t>
  </si>
  <si>
    <t>10.3</t>
  </si>
  <si>
    <t>10.4</t>
  </si>
  <si>
    <t>10.5</t>
  </si>
  <si>
    <t>10.6</t>
  </si>
  <si>
    <t>10.7</t>
  </si>
  <si>
    <t>10.8</t>
  </si>
  <si>
    <r>
      <t xml:space="preserve">Összesen </t>
    </r>
    <r>
      <rPr>
        <i/>
        <sz val="11"/>
        <color theme="1"/>
        <rFont val="Palatino Linotype"/>
        <family val="1"/>
        <charset val="238"/>
      </rPr>
      <t>(13.4-13.5):</t>
    </r>
  </si>
  <si>
    <t>11.</t>
  </si>
  <si>
    <t>Összesen
(10.4+10.5+10.6+10.7):</t>
  </si>
  <si>
    <t>félév második hónapjának15. napja (csak ha d&gt;c)</t>
  </si>
  <si>
    <t>összesen: f=5*c+4*(d-c)+2e, ha d-c&gt;0; f=5*c+2*e, ha d-c&lt;0 vagy d-c=0</t>
  </si>
  <si>
    <t>11.1</t>
  </si>
  <si>
    <t>11.2</t>
  </si>
  <si>
    <t>11.3</t>
  </si>
  <si>
    <t>11.4</t>
  </si>
  <si>
    <t>11.5</t>
  </si>
  <si>
    <t>11.6</t>
  </si>
  <si>
    <t>12.</t>
  </si>
  <si>
    <t>13.</t>
  </si>
  <si>
    <t>12.1</t>
  </si>
  <si>
    <t>12.2</t>
  </si>
  <si>
    <t>12.3</t>
  </si>
  <si>
    <t>12.4</t>
  </si>
  <si>
    <t>Megnevezés</t>
  </si>
  <si>
    <t>13.1</t>
  </si>
  <si>
    <t>13.2</t>
  </si>
  <si>
    <t>13.3</t>
  </si>
  <si>
    <t>13.4</t>
  </si>
  <si>
    <t>13.5</t>
  </si>
  <si>
    <t>13.6</t>
  </si>
  <si>
    <t>Szakképzési Hídprogram ösztöndíj és pótlék elszámolása</t>
  </si>
  <si>
    <t>Pedagógus pótlék munkáltatói közteherrel</t>
  </si>
  <si>
    <t>évfolyamot sikeresen teljesítők/
képzést le-záró vizsgá-kat sikere-sen teljesí-tők száma*</t>
  </si>
  <si>
    <t>Elszámolható összeg</t>
  </si>
  <si>
    <t>Lebonyolítá-si költség térítés</t>
  </si>
  <si>
    <t>Pótlék tanulón-kénti alapja</t>
  </si>
  <si>
    <t>Igénylésben, pótigénylés-ben szereplő ösztöndíjas tanulói létszám</t>
  </si>
  <si>
    <t>tanfélév</t>
  </si>
  <si>
    <t xml:space="preserve">tanév   </t>
  </si>
  <si>
    <t>A kifizetett ösztöndíj  2%-a</t>
  </si>
  <si>
    <t>OD-SZH/1/2016</t>
  </si>
  <si>
    <t>Váci Szakképzési Centrum</t>
  </si>
  <si>
    <t>2600 Vác, Naszály út 8.</t>
  </si>
  <si>
    <t>10032000-00335182-00000000</t>
  </si>
  <si>
    <t>OD-SZH/2/2016</t>
  </si>
  <si>
    <t>Budapesti Komplex Szakképzési Centrum</t>
  </si>
  <si>
    <t>1211 Budapest, Tanműhely köz 7.</t>
  </si>
  <si>
    <t>10032000-00335508-00000000</t>
  </si>
  <si>
    <t>OD-SZH/3/2016</t>
  </si>
  <si>
    <t>Győri Műszaki Szakképzési Centrum</t>
  </si>
  <si>
    <t>9024 Győr, Nádor tér 4.</t>
  </si>
  <si>
    <t>10033001-00335319-00000000</t>
  </si>
  <si>
    <t>OD-SZH/4/2016</t>
  </si>
  <si>
    <t>Kisvárdai Szakképzési Centrum</t>
  </si>
  <si>
    <t>4600 Kisvárda, Mártírok útja 8.</t>
  </si>
  <si>
    <t>10044001-00335223-00000000</t>
  </si>
  <si>
    <t>OD-SZH/5/2016</t>
  </si>
  <si>
    <t>Soproni Szakképzési Centrum</t>
  </si>
  <si>
    <t>9400 Sopron, Virágoskert u. 7.</t>
  </si>
  <si>
    <t>10033001-00335515-00000000</t>
  </si>
  <si>
    <t>OD-SZH/6/2016</t>
  </si>
  <si>
    <t>FM Kelet-magyarországi Agrár-szakképző Központ, Mezőgazdasági Szakképző Iskola és Kollégium</t>
  </si>
  <si>
    <t>6440 Jánoshalma, Béke tér 13.</t>
  </si>
  <si>
    <t>027986</t>
  </si>
  <si>
    <t>10025004-01473863-00000000</t>
  </si>
  <si>
    <t>OD-SZH/7/2016</t>
  </si>
  <si>
    <t>FM Közép-magyarországi Agrár-szakképző Központ Bercsényi Miklós Élelmiszeripari Szakképző Iskola, Kollégium</t>
  </si>
  <si>
    <t>1106 Budapest, Maglódi út 4/b</t>
  </si>
  <si>
    <t>035385</t>
  </si>
  <si>
    <t>10032000-01475308-00000000</t>
  </si>
  <si>
    <t>OD-SZH/8/2016</t>
  </si>
  <si>
    <t>Budapesti Gazdasági Szakképzési Centrum</t>
  </si>
  <si>
    <t xml:space="preserve">1074 Budapest, Dohány utca 65. </t>
  </si>
  <si>
    <t>10032000-00335467-00000000</t>
  </si>
  <si>
    <t>OD-SZH/9/2016</t>
  </si>
  <si>
    <t>Pápai Szakképzési Centrum</t>
  </si>
  <si>
    <t>8500 Pápa, Erkel Ferenc u. 39.</t>
  </si>
  <si>
    <t>10048005-00335364-00000000</t>
  </si>
  <si>
    <t>OD-SZH/10/2016</t>
  </si>
  <si>
    <t>FM Dunántúli Agrár-Szakképző Központ, Csapó Dániel Középiskola, Mezőgazdasági Szakképző Iskola és Kollégium</t>
  </si>
  <si>
    <t>7100 Szekszárd, Palánk u. 19.</t>
  </si>
  <si>
    <t>036410</t>
  </si>
  <si>
    <t>10046003-00283968-00000000</t>
  </si>
  <si>
    <t>OD-SZH/11/2016</t>
  </si>
  <si>
    <t>Tokaji Mezőgazdasági Szakképző Iskola és Kollégium</t>
  </si>
  <si>
    <t>3910 Tokaj, Tarcali út 52.</t>
  </si>
  <si>
    <t>10027006-00333771-00000000</t>
  </si>
  <si>
    <t>OD-SZH/12/2016</t>
  </si>
  <si>
    <t>Szolnoki Szolgáltatási Szakképzési Centrum</t>
  </si>
  <si>
    <t>5000 Szolnok, Béla király utca 4.</t>
  </si>
  <si>
    <t>10045002-00335601-00000000</t>
  </si>
  <si>
    <t>OD-SZH/13/2016</t>
  </si>
  <si>
    <t>Veszprémi Szakképzési Centrum</t>
  </si>
  <si>
    <t>8200 Veszprém, Eötvös Károly utca 1.</t>
  </si>
  <si>
    <t>10048005-00335199-00000000</t>
  </si>
  <si>
    <t>OD-SZH/14/2016</t>
  </si>
  <si>
    <t>Debreceni Szakképzési Centrum</t>
  </si>
  <si>
    <t>4030 Debrecen, Fokos u. 12.</t>
  </si>
  <si>
    <t>10034002-00335395-00000000</t>
  </si>
  <si>
    <t>OD-SZH/15/2016</t>
  </si>
  <si>
    <t>Berettyóújfalui Szakképzési Centrum</t>
  </si>
  <si>
    <t>4100 Berettyóújfalu, Eötvös u. 1.</t>
  </si>
  <si>
    <t>10034002-00335560-00000000</t>
  </si>
  <si>
    <t>OD-SZH/16/2016</t>
  </si>
  <si>
    <t>Székesfehérvári Szakképzési Centrum</t>
  </si>
  <si>
    <t>8000 Székesfehérvár, Budai út 45.</t>
  </si>
  <si>
    <t>10029008-00335474-00000000</t>
  </si>
  <si>
    <t>OD-SZH/17/2016</t>
  </si>
  <si>
    <t>Bajai Szakképzési Centrum</t>
  </si>
  <si>
    <t>6500 Baja, Petőfi utca 3.</t>
  </si>
  <si>
    <t>10025004-00335429-00000000</t>
  </si>
  <si>
    <t>OD-SZH/18/2016</t>
  </si>
  <si>
    <t>Budapesti Gépészeti Szakképzési Centrum</t>
  </si>
  <si>
    <t>1138 Budapest, Váci út 179-183.</t>
  </si>
  <si>
    <t>10032000-00335481-00000000</t>
  </si>
  <si>
    <t>OD-SZH/19/2016</t>
  </si>
  <si>
    <t>Ózdi Szakképzési Centrum</t>
  </si>
  <si>
    <t>3600 Ózd, Zrínyi Miklós út 1.</t>
  </si>
  <si>
    <t>10027006-00335333-00000000</t>
  </si>
  <si>
    <t>OD-SZH/20/2016</t>
  </si>
  <si>
    <t>Pécsi Szakképzési Centrum</t>
  </si>
  <si>
    <t>7622 Pécs,Batthyány u. 1-3.</t>
  </si>
  <si>
    <t>10024003-00335388-00000000</t>
  </si>
  <si>
    <t>OD-SZH/21/2016</t>
  </si>
  <si>
    <t>Zalaegerszegi Szakképzési Centrum</t>
  </si>
  <si>
    <t>8900 Zalaegerszeg, Kinizsi Pál utca 74.</t>
  </si>
  <si>
    <t>10049006-00335216-00000000</t>
  </si>
  <si>
    <t>OD-SZH/22/2016</t>
  </si>
  <si>
    <t>Kiskunhalasi Szakképzési Centrum</t>
  </si>
  <si>
    <t>6400 Kiskunhalas, Kazinczy utca 5.</t>
  </si>
  <si>
    <t>10025004-00335247-00000000</t>
  </si>
  <si>
    <t>OD-SZH/23/2016</t>
  </si>
  <si>
    <t>Miskolci Szakképzési Centrum</t>
  </si>
  <si>
    <t>3530 Miskolc, Soltész N. K. u. 10.</t>
  </si>
  <si>
    <t>10027006-00335254-00000000</t>
  </si>
  <si>
    <t>OD-SZH/24/2016</t>
  </si>
  <si>
    <t>Kaposvári Szakképzési Centrum</t>
  </si>
  <si>
    <t>7400 Kaposvár, Kontrássy utca 2/A.</t>
  </si>
  <si>
    <t>10039007-00335584-00000000</t>
  </si>
  <si>
    <t>OD-SZH/25/2016</t>
  </si>
  <si>
    <t>Ceglédi Szakképzési Centrum</t>
  </si>
  <si>
    <t>2700 Cegléd,Malom tér 3.</t>
  </si>
  <si>
    <t>10032000-00335412-00000000</t>
  </si>
  <si>
    <t>OD-SZH/26/2016</t>
  </si>
  <si>
    <t>Egri Szakképzési Centrum</t>
  </si>
  <si>
    <t>3300 Eger, Kertész utca 128.</t>
  </si>
  <si>
    <t>10035003-00335357-00000000</t>
  </si>
  <si>
    <t>OD-SZH/27/2016</t>
  </si>
  <si>
    <t>Szegedi Szakképzési Centrum</t>
  </si>
  <si>
    <t>6725 Szeged, Kálvária sgt. 84-86.</t>
  </si>
  <si>
    <t>10028007-00335450-00000000</t>
  </si>
  <si>
    <t>OD-SZH/28/2016</t>
  </si>
  <si>
    <t>Siófoki Szakképzési Centrum</t>
  </si>
  <si>
    <t>8600 Siófok, Kálmán Imre sétány 3.</t>
  </si>
  <si>
    <t>10029008-00335498-00000000</t>
  </si>
  <si>
    <t>OD-SZH/29/2016</t>
  </si>
  <si>
    <t>Szerencsi Szakképzési Centrum</t>
  </si>
  <si>
    <t>3900 Szerencs, Rákóczi Ferenc út 125.</t>
  </si>
  <si>
    <t>10027006-00335436-00000000</t>
  </si>
  <si>
    <t>OD-SZH/30/2016</t>
  </si>
  <si>
    <t>Nagykanizsai Szakképzési Centrum</t>
  </si>
  <si>
    <t xml:space="preserve">8800 Nagykanizsa, Erdész u. 30. </t>
  </si>
  <si>
    <t>10049006-00335326-00000000</t>
  </si>
  <si>
    <t>OD-SZH/31/2016</t>
  </si>
  <si>
    <t>Szekszárdi Szakképzési Centrum</t>
  </si>
  <si>
    <t>7100 Szekszárd, Széchenyi u. 2-14.</t>
  </si>
  <si>
    <t>10046003-00335230-00000000</t>
  </si>
  <si>
    <t>OD-SZH/32/2016</t>
  </si>
  <si>
    <t>Hódmezővásárhelyi Szakképzési Centrum</t>
  </si>
  <si>
    <t>6800 Hódmezővásárhely, Andrássy út 3/8.</t>
  </si>
  <si>
    <t>10028007-00335261-00000000</t>
  </si>
  <si>
    <t>OD-SZH/33/2016</t>
  </si>
  <si>
    <t>Békéscsabai Szakképzési Centrum</t>
  </si>
  <si>
    <t>5600 Békéscsaba, Gyulai út 32/1.</t>
  </si>
  <si>
    <t>10026005-00335443-00000000</t>
  </si>
  <si>
    <t>OD-SZH/34/2016</t>
  </si>
  <si>
    <t>Budapesti Vendéglátóipari és Humán Szakképzési Centrum</t>
  </si>
  <si>
    <t>1134 Budapest, Huba u. 7.</t>
  </si>
  <si>
    <t>10032000-00335546-00000000</t>
  </si>
  <si>
    <t>OD-SZH/35/2016</t>
  </si>
  <si>
    <t>Kecskeméti Szakképzési Centrum</t>
  </si>
  <si>
    <t>6000 Kecskemét, Szolnoki út 31.</t>
  </si>
  <si>
    <t>10025004-00335175-00000000</t>
  </si>
  <si>
    <t>OD-SZH/36/2016</t>
  </si>
  <si>
    <t>Nyíregyházi Szakképzési Centrum</t>
  </si>
  <si>
    <t>4400 Nyíregyháza,Dugonics u. 10-12.</t>
  </si>
  <si>
    <t>10044001-00335302-00000000</t>
  </si>
  <si>
    <t>OD-SZH/37/2016</t>
  </si>
  <si>
    <t>Salgótarjáni Szakképzési Centrum</t>
  </si>
  <si>
    <t>3100 Salgótarján, Rákóczi út 60.</t>
  </si>
  <si>
    <t>10037005-00335405-00000000</t>
  </si>
  <si>
    <t>OD-SZH/38/2016</t>
  </si>
  <si>
    <t>Szekszárdi Kolping Katolikus Szakképző Iskola és Alapfokú Művészeti Iskola</t>
  </si>
  <si>
    <t>7100 Szekszárd, Pázmány tér 4.</t>
  </si>
  <si>
    <t>036416</t>
  </si>
  <si>
    <t>OD-SZH/39/2016</t>
  </si>
  <si>
    <t>Pétfürdői Kolping Katolikus Szakközépiskola, Szakiskola és Kollégium</t>
  </si>
  <si>
    <t>8105 Pétfürdő, Hősök tere 10.</t>
  </si>
  <si>
    <t>OD-SZH/40/2016</t>
  </si>
  <si>
    <t>Budapesti Műszaki Szakképzési Centrum</t>
  </si>
  <si>
    <t>1146 Budapet, Thököly út 48-54.</t>
  </si>
  <si>
    <t>10032000-00335522-00000000</t>
  </si>
  <si>
    <t>OD-SZH/41/2016</t>
  </si>
  <si>
    <t>Gyulai Szakképzési Centrum</t>
  </si>
  <si>
    <t>5700 Gyula, Szent István utca 38.</t>
  </si>
  <si>
    <t>10026005-00335292-00000000</t>
  </si>
  <si>
    <t>OD-SZH/42/2016</t>
  </si>
  <si>
    <t>Dunaújvárosi Szakképzési Centrum</t>
  </si>
  <si>
    <t>2400 Dunaújváros, Római krt. 51.</t>
  </si>
  <si>
    <t>10029008-00335371-00000000</t>
  </si>
  <si>
    <t>OD-SZH/43/2016</t>
  </si>
  <si>
    <t>Érdi Szakképzési Centrum</t>
  </si>
  <si>
    <t>2030 Érd, Ercsi út 8.</t>
  </si>
  <si>
    <t>10032000-00335340-00000000</t>
  </si>
  <si>
    <t>OD-SZH/44/2016</t>
  </si>
  <si>
    <t>Galamb József Mezőgazdasági Szakképző Iskola</t>
  </si>
  <si>
    <t>6900 Makó, Szép utca 2-4.</t>
  </si>
  <si>
    <t>10028007-00333795-00000000</t>
  </si>
  <si>
    <t>OD-SZH/45/2016</t>
  </si>
  <si>
    <t>Debreczeni Márton Mezőgazdasági és Élelmiszeripari Szakképző Iskola</t>
  </si>
  <si>
    <t>3533 Miskolc, Bolyai Farkas út 10.</t>
  </si>
  <si>
    <t>029340</t>
  </si>
  <si>
    <t>10027006-00333733-00000000</t>
  </si>
  <si>
    <t>OD-SZH/46/2016</t>
  </si>
  <si>
    <t>Karcagi Szakképzési Centrum</t>
  </si>
  <si>
    <t>5300 Karcag, Dózsa György út 29.</t>
  </si>
  <si>
    <t>10045002-00335209-00000000</t>
  </si>
  <si>
    <t>OD-SZH/47/2016</t>
  </si>
  <si>
    <t>Tatabányai Szakképzési Centrum</t>
  </si>
  <si>
    <t>2800 Tatabánya,Fő tér 4.</t>
  </si>
  <si>
    <t>10036004-00335539-00000000</t>
  </si>
  <si>
    <t xml:space="preserve"> </t>
  </si>
  <si>
    <t>2017/2018</t>
  </si>
  <si>
    <t>Pálóczi Horváth István Mezőgazdasági Szakközépiskola és Kollégium</t>
  </si>
  <si>
    <t>Szombathelyi Műszaki Szakképzési Centrum</t>
  </si>
  <si>
    <t>Zsámbéki Premontrei Gimnázium, Szakgimnázium és Szakközépiskola</t>
  </si>
  <si>
    <t>Széchenyi Zsigmond Mezőgazdasági Szakgimnázium, Szakközépsikola és kollégium</t>
  </si>
  <si>
    <t>Mátészalkai Szakképzési Centrum</t>
  </si>
  <si>
    <t>Don Bosco Általános Iskola, Szakközépiskola, Szakgimnázium, Gimnázium és Kollégium</t>
  </si>
  <si>
    <t>Kinizsi Pál Éelelmiszeripari Szakgimnázium és Szakközépiskola</t>
  </si>
  <si>
    <t>Dankó Pista Egységes Óvoda-Bölcsőde, Általános Iskola, Középiskola, Kollégium és Alapfokú Művészeti Iskola</t>
  </si>
  <si>
    <t>OD-SZH/1/2017</t>
  </si>
  <si>
    <t>OD-SZH/2/2017</t>
  </si>
  <si>
    <t>OD-SZH/3/2017</t>
  </si>
  <si>
    <t>OD-SZH/4/2017</t>
  </si>
  <si>
    <t>OD-SZH/5/2017</t>
  </si>
  <si>
    <t>OD-SZH/6/2017</t>
  </si>
  <si>
    <t>OD-SZH/7/2017</t>
  </si>
  <si>
    <t>OD-SZH/8/2017</t>
  </si>
  <si>
    <t>2377 Örkény, Fő utca 5-7.</t>
  </si>
  <si>
    <t>9700 Szombathely, Akacs Mihály utca 8-10.</t>
  </si>
  <si>
    <t>2072 Zsámbék, Piac köz 8.</t>
  </si>
  <si>
    <t>8734 Somogyzsitfa-Szőcsénypuszta, Ady E. u. 8.</t>
  </si>
  <si>
    <t>4700 Mátészalka, Kölcsey út 12.</t>
  </si>
  <si>
    <t>3700 Kazincbarcika, Május 1. út 11.</t>
  </si>
  <si>
    <t>7400 Kaposvár, Baross G. utca 19.</t>
  </si>
  <si>
    <t>10032000-00333874-00000000</t>
  </si>
  <si>
    <t>10047004-00335591-00000000</t>
  </si>
  <si>
    <t>10702143-68889337-51100005</t>
  </si>
  <si>
    <t>10039007-00333984-00000000</t>
  </si>
  <si>
    <t>10044001-00335285-00000000</t>
  </si>
  <si>
    <t>11784009-20604039-00000000</t>
  </si>
  <si>
    <t>10039007-00333991-00000000</t>
  </si>
  <si>
    <t>68800082-11052898-00000000</t>
  </si>
  <si>
    <t>034168</t>
  </si>
  <si>
    <t>029382</t>
  </si>
  <si>
    <t>032635</t>
  </si>
  <si>
    <t>032655</t>
  </si>
  <si>
    <t>4235 Biri, Mező Imre utca 21.</t>
  </si>
  <si>
    <t>Kiutalt lebonyolí-tási költségté-rítés összege</t>
  </si>
  <si>
    <t>Munkáltatót terhelő adóteher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</si>
</sst>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[$-F800]dddd\,\ mmmm\ dd\,\ 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Palatino Linotype"/>
      <family val="1"/>
      <charset val="238"/>
    </font>
    <font>
      <b/>
      <sz val="11"/>
      <color theme="3" tint="0.59999389629810485"/>
      <name val="Palatino Linotype"/>
      <family val="1"/>
      <charset val="238"/>
    </font>
    <font>
      <sz val="12"/>
      <color theme="3" tint="0.39997558519241921"/>
      <name val="Palatino Linotype"/>
      <family val="1"/>
      <charset val="238"/>
    </font>
    <font>
      <sz val="11"/>
      <color theme="3" tint="0.39997558519241921"/>
      <name val="Palatino Linotype"/>
      <family val="1"/>
      <charset val="238"/>
    </font>
    <font>
      <b/>
      <sz val="11"/>
      <color indexed="81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164" fontId="2" fillId="0" borderId="1" xfId="1" applyNumberFormat="1" applyFont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164" fontId="2" fillId="0" borderId="4" xfId="1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164" fontId="4" fillId="0" borderId="1" xfId="1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/>
    </xf>
    <xf numFmtId="0" fontId="9" fillId="0" borderId="0" xfId="0" applyFont="1"/>
    <xf numFmtId="0" fontId="10" fillId="0" borderId="0" xfId="0" applyFont="1" applyProtection="1"/>
    <xf numFmtId="0" fontId="9" fillId="0" borderId="0" xfId="0" applyFont="1" applyFill="1" applyAlignment="1"/>
    <xf numFmtId="0" fontId="2" fillId="0" borderId="0" xfId="0" applyFont="1" applyAlignment="1" applyProtection="1">
      <alignment horizontal="left" wrapText="1"/>
    </xf>
    <xf numFmtId="1" fontId="2" fillId="2" borderId="4" xfId="0" applyNumberFormat="1" applyFont="1" applyFill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1" fontId="2" fillId="3" borderId="1" xfId="0" applyNumberFormat="1" applyFont="1" applyFill="1" applyBorder="1" applyAlignment="1" applyProtection="1">
      <alignment vertical="center" wrapText="1"/>
    </xf>
    <xf numFmtId="164" fontId="0" fillId="0" borderId="0" xfId="1" applyNumberFormat="1" applyFont="1"/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 wrapText="1"/>
    </xf>
    <xf numFmtId="165" fontId="2" fillId="0" borderId="0" xfId="0" applyNumberFormat="1" applyFont="1" applyFill="1" applyAlignment="1" applyProtection="1">
      <alignment horizontal="left" wrapText="1"/>
    </xf>
    <xf numFmtId="0" fontId="2" fillId="2" borderId="4" xfId="0" applyFont="1" applyFill="1" applyBorder="1" applyAlignment="1" applyProtection="1">
      <alignment vertical="center" wrapText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59"/>
  <sheetViews>
    <sheetView tabSelected="1" zoomScale="66" zoomScaleNormal="66" workbookViewId="0">
      <selection activeCell="BB16" sqref="BB16"/>
    </sheetView>
  </sheetViews>
  <sheetFormatPr defaultRowHeight="16.5" x14ac:dyDescent="0.3"/>
  <cols>
    <col min="1" max="1" width="5" style="11" bestFit="1" customWidth="1"/>
    <col min="2" max="2" width="11.7109375" style="11" customWidth="1"/>
    <col min="3" max="3" width="14.42578125" style="11" customWidth="1"/>
    <col min="4" max="5" width="14" style="11" customWidth="1"/>
    <col min="6" max="6" width="15.7109375" style="11" customWidth="1"/>
    <col min="7" max="7" width="13.140625" style="11" bestFit="1" customWidth="1"/>
    <col min="8" max="8" width="13.42578125" style="11" customWidth="1"/>
    <col min="9" max="9" width="21.140625" style="11" bestFit="1" customWidth="1"/>
    <col min="10" max="10" width="14.7109375" style="11" customWidth="1"/>
    <col min="11" max="11" width="15.140625" style="11" customWidth="1"/>
    <col min="12" max="12" width="13.140625" style="11" bestFit="1" customWidth="1"/>
    <col min="13" max="13" width="14.7109375" style="11" customWidth="1"/>
    <col min="14" max="14" width="13.140625" style="11" bestFit="1" customWidth="1"/>
    <col min="15" max="15" width="14.140625" style="11" customWidth="1"/>
    <col min="16" max="16" width="13.140625" style="11" customWidth="1"/>
    <col min="17" max="18" width="9.140625" style="2"/>
    <col min="19" max="19" width="17" style="2" hidden="1" customWidth="1"/>
    <col min="20" max="20" width="45" style="2" hidden="1" customWidth="1"/>
    <col min="21" max="21" width="17" style="2" hidden="1" customWidth="1"/>
    <col min="22" max="23" width="40" style="2" hidden="1" customWidth="1"/>
    <col min="24" max="25" width="40" style="1" hidden="1" customWidth="1"/>
    <col min="26" max="27" width="40" hidden="1" customWidth="1"/>
    <col min="28" max="28" width="20.7109375" hidden="1" customWidth="1"/>
    <col min="29" max="29" width="17" hidden="1" customWidth="1"/>
    <col min="30" max="30" width="20.7109375" style="49" hidden="1" customWidth="1"/>
    <col min="31" max="31" width="20.7109375" hidden="1" customWidth="1"/>
    <col min="32" max="32" width="15.42578125" hidden="1" customWidth="1"/>
    <col min="33" max="33" width="17" hidden="1" customWidth="1"/>
    <col min="34" max="34" width="20.7109375" style="49" hidden="1" customWidth="1"/>
    <col min="35" max="35" width="17" hidden="1" customWidth="1"/>
    <col min="36" max="37" width="20.7109375" hidden="1" customWidth="1"/>
    <col min="38" max="38" width="15.42578125" style="49" hidden="1" customWidth="1"/>
    <col min="39" max="39" width="20.7109375" hidden="1" customWidth="1"/>
    <col min="40" max="40" width="15.42578125" style="49" hidden="1" customWidth="1"/>
    <col min="41" max="41" width="17" hidden="1" customWidth="1"/>
    <col min="42" max="42" width="15.42578125" hidden="1" customWidth="1"/>
    <col min="43" max="43" width="20.7109375" hidden="1" customWidth="1"/>
    <col min="44" max="44" width="15.42578125" style="49" hidden="1" customWidth="1"/>
    <col min="45" max="45" width="20.7109375" hidden="1" customWidth="1"/>
    <col min="46" max="46" width="12" hidden="1" customWidth="1"/>
    <col min="47" max="47" width="17" hidden="1" customWidth="1"/>
    <col min="48" max="48" width="12.5703125" style="49" hidden="1" customWidth="1"/>
    <col min="49" max="49" width="17" hidden="1" customWidth="1"/>
    <col min="50" max="50" width="11.42578125" style="49" hidden="1" customWidth="1"/>
    <col min="51" max="51" width="17" hidden="1" customWidth="1"/>
    <col min="52" max="52" width="14.7109375" style="49" hidden="1" customWidth="1"/>
    <col min="53" max="53" width="17" hidden="1" customWidth="1"/>
  </cols>
  <sheetData>
    <row r="1" spans="1:53" ht="15" customHeight="1" x14ac:dyDescent="0.35">
      <c r="E1" s="77" t="s">
        <v>126</v>
      </c>
      <c r="F1" s="77"/>
      <c r="G1" s="77"/>
      <c r="H1" s="77"/>
      <c r="I1" s="77"/>
      <c r="J1" s="77"/>
    </row>
    <row r="2" spans="1:53" ht="15" customHeight="1" x14ac:dyDescent="0.35">
      <c r="E2" s="31"/>
      <c r="F2" s="31"/>
      <c r="G2" s="31"/>
      <c r="H2" s="32"/>
      <c r="I2" s="31"/>
      <c r="L2" s="35"/>
    </row>
    <row r="4" spans="1:53" ht="15" customHeight="1" x14ac:dyDescent="0.3">
      <c r="A4" s="8" t="s">
        <v>0</v>
      </c>
      <c r="B4" s="86" t="s">
        <v>1</v>
      </c>
      <c r="C4" s="86"/>
      <c r="D4" s="86"/>
      <c r="E4" s="86"/>
      <c r="F4" s="78" t="s">
        <v>2</v>
      </c>
      <c r="G4" s="78"/>
      <c r="H4" s="78"/>
      <c r="I4" s="78"/>
      <c r="J4" s="78"/>
      <c r="K4" s="78"/>
      <c r="L4" s="78"/>
      <c r="M4" s="78"/>
      <c r="N4" s="78"/>
      <c r="O4" s="78"/>
      <c r="P4" s="12"/>
      <c r="Q4" s="3"/>
      <c r="R4" s="3"/>
    </row>
    <row r="5" spans="1:53" ht="15" customHeight="1" x14ac:dyDescent="0.35">
      <c r="A5" s="8" t="s">
        <v>83</v>
      </c>
      <c r="B5" s="86" t="s">
        <v>3</v>
      </c>
      <c r="C5" s="86"/>
      <c r="D5" s="86"/>
      <c r="E5" s="86"/>
      <c r="F5" s="81"/>
      <c r="G5" s="82"/>
      <c r="H5" s="82"/>
      <c r="I5" s="82"/>
      <c r="J5" s="82"/>
      <c r="K5" s="82"/>
      <c r="L5" s="82"/>
      <c r="M5" s="82"/>
      <c r="N5" s="82"/>
      <c r="O5" s="83"/>
      <c r="P5" s="36"/>
      <c r="Q5" s="3"/>
      <c r="R5" s="3"/>
      <c r="S5" s="59" t="s">
        <v>136</v>
      </c>
      <c r="T5" s="46" t="s">
        <v>137</v>
      </c>
      <c r="U5" s="59" t="s">
        <v>136</v>
      </c>
      <c r="V5" s="51" t="s">
        <v>138</v>
      </c>
      <c r="W5" s="59" t="s">
        <v>136</v>
      </c>
      <c r="X5" s="60">
        <v>203065</v>
      </c>
      <c r="Y5" s="59" t="s">
        <v>136</v>
      </c>
      <c r="Z5" s="50" t="s">
        <v>139</v>
      </c>
      <c r="AA5" s="59" t="s">
        <v>136</v>
      </c>
      <c r="AB5" s="61">
        <v>8</v>
      </c>
      <c r="AC5" s="59" t="s">
        <v>136</v>
      </c>
      <c r="AD5" s="62">
        <f>AB5*8000*5</f>
        <v>320000</v>
      </c>
      <c r="AE5" s="59" t="s">
        <v>136</v>
      </c>
      <c r="AF5" s="61">
        <v>0</v>
      </c>
      <c r="AG5" s="59" t="s">
        <v>136</v>
      </c>
      <c r="AH5" s="62">
        <f>AF5*4000*5</f>
        <v>0</v>
      </c>
      <c r="AI5" s="59" t="s">
        <v>136</v>
      </c>
      <c r="AJ5" s="61">
        <v>11</v>
      </c>
      <c r="AK5" s="59" t="s">
        <v>136</v>
      </c>
      <c r="AL5" s="63">
        <f>AJ5*10000*5</f>
        <v>550000</v>
      </c>
      <c r="AM5" s="59" t="s">
        <v>136</v>
      </c>
      <c r="AN5" s="62">
        <v>8000</v>
      </c>
      <c r="AO5" s="59" t="s">
        <v>136</v>
      </c>
      <c r="AP5" s="61">
        <v>8</v>
      </c>
      <c r="AQ5" s="59" t="s">
        <v>136</v>
      </c>
      <c r="AR5" s="62">
        <f>(AP5*8000*5)*1.22</f>
        <v>390400</v>
      </c>
      <c r="AS5" s="59" t="s">
        <v>136</v>
      </c>
      <c r="AT5" s="61">
        <v>11</v>
      </c>
      <c r="AU5" s="59" t="s">
        <v>136</v>
      </c>
      <c r="AV5" s="62">
        <f>(AT5*10000*5)*1.22</f>
        <v>671000</v>
      </c>
      <c r="AW5" s="59" t="s">
        <v>136</v>
      </c>
      <c r="AX5" s="62">
        <v>0</v>
      </c>
      <c r="AY5" s="59" t="s">
        <v>136</v>
      </c>
      <c r="AZ5" s="64">
        <f>160+17400</f>
        <v>17560</v>
      </c>
      <c r="BA5" s="59" t="s">
        <v>136</v>
      </c>
    </row>
    <row r="6" spans="1:53" ht="15" customHeight="1" x14ac:dyDescent="0.35">
      <c r="A6" s="8" t="s">
        <v>84</v>
      </c>
      <c r="B6" s="86" t="s">
        <v>4</v>
      </c>
      <c r="C6" s="86"/>
      <c r="D6" s="86"/>
      <c r="E6" s="86"/>
      <c r="F6" s="81" t="str">
        <f>IF(F5=0,"Kérjük, válassza ki a szerződésszámát az 1. pontban!",VLOOKUP(F5,S5:T59,2,0))</f>
        <v>Kérjük, válassza ki a szerződésszámát az 1. pontban!</v>
      </c>
      <c r="G6" s="82"/>
      <c r="H6" s="82"/>
      <c r="I6" s="82"/>
      <c r="J6" s="82"/>
      <c r="K6" s="82"/>
      <c r="L6" s="82"/>
      <c r="M6" s="82"/>
      <c r="N6" s="82"/>
      <c r="O6" s="83"/>
      <c r="P6" s="36"/>
      <c r="Q6" s="3"/>
      <c r="R6" s="3"/>
      <c r="S6" s="59" t="s">
        <v>140</v>
      </c>
      <c r="T6" s="46" t="s">
        <v>141</v>
      </c>
      <c r="U6" s="59" t="s">
        <v>140</v>
      </c>
      <c r="V6" s="51" t="s">
        <v>142</v>
      </c>
      <c r="W6" s="59" t="s">
        <v>140</v>
      </c>
      <c r="X6" s="60">
        <v>203032</v>
      </c>
      <c r="Y6" s="59" t="s">
        <v>140</v>
      </c>
      <c r="Z6" s="51" t="s">
        <v>143</v>
      </c>
      <c r="AA6" s="59" t="s">
        <v>140</v>
      </c>
      <c r="AB6" s="61">
        <v>33</v>
      </c>
      <c r="AC6" s="59" t="s">
        <v>140</v>
      </c>
      <c r="AD6" s="62">
        <f t="shared" ref="AD6:AD59" si="0">AB6*8000*5</f>
        <v>1320000</v>
      </c>
      <c r="AE6" s="59" t="s">
        <v>140</v>
      </c>
      <c r="AF6" s="61">
        <v>0</v>
      </c>
      <c r="AG6" s="59" t="s">
        <v>140</v>
      </c>
      <c r="AH6" s="62">
        <f t="shared" ref="AH6:AH59" si="1">AF6*4000*5</f>
        <v>0</v>
      </c>
      <c r="AI6" s="59" t="s">
        <v>140</v>
      </c>
      <c r="AJ6" s="61">
        <v>17</v>
      </c>
      <c r="AK6" s="59" t="s">
        <v>140</v>
      </c>
      <c r="AL6" s="63">
        <f t="shared" ref="AL6:AL59" si="2">AJ6*10000*5</f>
        <v>850000</v>
      </c>
      <c r="AM6" s="59" t="s">
        <v>140</v>
      </c>
      <c r="AN6" s="62">
        <v>0</v>
      </c>
      <c r="AO6" s="59" t="s">
        <v>140</v>
      </c>
      <c r="AP6" s="61">
        <v>33</v>
      </c>
      <c r="AQ6" s="59" t="s">
        <v>140</v>
      </c>
      <c r="AR6" s="62">
        <f t="shared" ref="AR6:AR59" si="3">(AP6*8000*5)*1.22</f>
        <v>1610400</v>
      </c>
      <c r="AS6" s="59" t="s">
        <v>140</v>
      </c>
      <c r="AT6" s="61">
        <v>17</v>
      </c>
      <c r="AU6" s="59" t="s">
        <v>140</v>
      </c>
      <c r="AV6" s="62">
        <f t="shared" ref="AV6:AV59" si="4">(AT6*10000*5)*1.22</f>
        <v>1037000</v>
      </c>
      <c r="AW6" s="59" t="s">
        <v>140</v>
      </c>
      <c r="AX6" s="62">
        <v>0</v>
      </c>
      <c r="AY6" s="59" t="s">
        <v>140</v>
      </c>
      <c r="AZ6" s="64">
        <v>43400</v>
      </c>
      <c r="BA6" s="59" t="s">
        <v>140</v>
      </c>
    </row>
    <row r="7" spans="1:53" ht="15" customHeight="1" x14ac:dyDescent="0.25">
      <c r="A7" s="8" t="s">
        <v>85</v>
      </c>
      <c r="B7" s="86" t="s">
        <v>5</v>
      </c>
      <c r="C7" s="86"/>
      <c r="D7" s="86"/>
      <c r="E7" s="86"/>
      <c r="F7" s="84" t="str">
        <f>IF(F5=0,"Kérjük, válassza ki a szerződésszámát az 1. pontban!",VLOOKUP(F5,U5:V59,2,0))</f>
        <v>Kérjük, válassza ki a szerződésszámát az 1. pontban!</v>
      </c>
      <c r="G7" s="84"/>
      <c r="H7" s="84"/>
      <c r="I7" s="84"/>
      <c r="J7" s="84"/>
      <c r="K7" s="84"/>
      <c r="L7" s="84"/>
      <c r="M7" s="84"/>
      <c r="N7" s="84"/>
      <c r="O7" s="84"/>
      <c r="P7" s="12"/>
      <c r="Q7" s="3"/>
      <c r="R7" s="3"/>
      <c r="S7" s="59" t="s">
        <v>144</v>
      </c>
      <c r="T7" s="46" t="s">
        <v>145</v>
      </c>
      <c r="U7" s="59" t="s">
        <v>144</v>
      </c>
      <c r="V7" s="51" t="s">
        <v>146</v>
      </c>
      <c r="W7" s="59" t="s">
        <v>144</v>
      </c>
      <c r="X7" s="60">
        <v>203037</v>
      </c>
      <c r="Y7" s="59" t="s">
        <v>144</v>
      </c>
      <c r="Z7" s="51" t="s">
        <v>147</v>
      </c>
      <c r="AA7" s="59" t="s">
        <v>144</v>
      </c>
      <c r="AB7" s="61">
        <v>14</v>
      </c>
      <c r="AC7" s="59" t="s">
        <v>144</v>
      </c>
      <c r="AD7" s="62">
        <f t="shared" si="0"/>
        <v>560000</v>
      </c>
      <c r="AE7" s="59" t="s">
        <v>144</v>
      </c>
      <c r="AF7" s="61">
        <v>0</v>
      </c>
      <c r="AG7" s="59" t="s">
        <v>144</v>
      </c>
      <c r="AH7" s="62">
        <f t="shared" si="1"/>
        <v>0</v>
      </c>
      <c r="AI7" s="59" t="s">
        <v>144</v>
      </c>
      <c r="AJ7" s="61">
        <v>11</v>
      </c>
      <c r="AK7" s="59" t="s">
        <v>144</v>
      </c>
      <c r="AL7" s="63">
        <f t="shared" si="2"/>
        <v>550000</v>
      </c>
      <c r="AM7" s="59" t="s">
        <v>144</v>
      </c>
      <c r="AN7" s="62">
        <v>0</v>
      </c>
      <c r="AO7" s="59" t="s">
        <v>144</v>
      </c>
      <c r="AP7" s="61">
        <v>14</v>
      </c>
      <c r="AQ7" s="59" t="s">
        <v>144</v>
      </c>
      <c r="AR7" s="62">
        <f t="shared" si="3"/>
        <v>683200</v>
      </c>
      <c r="AS7" s="59" t="s">
        <v>144</v>
      </c>
      <c r="AT7" s="61">
        <v>11</v>
      </c>
      <c r="AU7" s="59" t="s">
        <v>144</v>
      </c>
      <c r="AV7" s="62">
        <f t="shared" si="4"/>
        <v>671000</v>
      </c>
      <c r="AW7" s="59" t="s">
        <v>144</v>
      </c>
      <c r="AX7" s="62">
        <v>0</v>
      </c>
      <c r="AY7" s="59" t="s">
        <v>144</v>
      </c>
      <c r="AZ7" s="64">
        <v>22200</v>
      </c>
      <c r="BA7" s="59" t="s">
        <v>144</v>
      </c>
    </row>
    <row r="8" spans="1:53" ht="15" customHeight="1" x14ac:dyDescent="0.25">
      <c r="A8" s="8" t="s">
        <v>86</v>
      </c>
      <c r="B8" s="86" t="s">
        <v>6</v>
      </c>
      <c r="C8" s="86"/>
      <c r="D8" s="86"/>
      <c r="E8" s="86"/>
      <c r="F8" s="84" t="str">
        <f>IF(F5=0,"Kérjük, válassza ki a szerződésszámát az 1. pontban!",VLOOKUP(F5,W5:X59,2,0))</f>
        <v>Kérjük, válassza ki a szerződésszámát az 1. pontban!</v>
      </c>
      <c r="G8" s="84"/>
      <c r="H8" s="84"/>
      <c r="I8" s="84"/>
      <c r="J8" s="84"/>
      <c r="K8" s="84"/>
      <c r="L8" s="84"/>
      <c r="M8" s="84"/>
      <c r="N8" s="84"/>
      <c r="O8" s="84"/>
      <c r="P8" s="12"/>
      <c r="Q8" s="3"/>
      <c r="R8" s="3"/>
      <c r="S8" s="59" t="s">
        <v>148</v>
      </c>
      <c r="T8" s="46" t="s">
        <v>149</v>
      </c>
      <c r="U8" s="59" t="s">
        <v>148</v>
      </c>
      <c r="V8" s="51" t="s">
        <v>150</v>
      </c>
      <c r="W8" s="59" t="s">
        <v>148</v>
      </c>
      <c r="X8" s="60">
        <v>203043</v>
      </c>
      <c r="Y8" s="59" t="s">
        <v>148</v>
      </c>
      <c r="Z8" s="51" t="s">
        <v>151</v>
      </c>
      <c r="AA8" s="59" t="s">
        <v>148</v>
      </c>
      <c r="AB8" s="61">
        <v>12</v>
      </c>
      <c r="AC8" s="59" t="s">
        <v>148</v>
      </c>
      <c r="AD8" s="62">
        <f t="shared" si="0"/>
        <v>480000</v>
      </c>
      <c r="AE8" s="59" t="s">
        <v>148</v>
      </c>
      <c r="AF8" s="61">
        <v>1</v>
      </c>
      <c r="AG8" s="59" t="s">
        <v>148</v>
      </c>
      <c r="AH8" s="62">
        <f t="shared" si="1"/>
        <v>20000</v>
      </c>
      <c r="AI8" s="59" t="s">
        <v>148</v>
      </c>
      <c r="AJ8" s="61">
        <v>6</v>
      </c>
      <c r="AK8" s="59" t="s">
        <v>148</v>
      </c>
      <c r="AL8" s="63">
        <f t="shared" si="2"/>
        <v>300000</v>
      </c>
      <c r="AM8" s="59" t="s">
        <v>148</v>
      </c>
      <c r="AN8" s="62">
        <v>0</v>
      </c>
      <c r="AO8" s="59" t="s">
        <v>148</v>
      </c>
      <c r="AP8" s="61">
        <v>13</v>
      </c>
      <c r="AQ8" s="59" t="s">
        <v>148</v>
      </c>
      <c r="AR8" s="62">
        <f t="shared" si="3"/>
        <v>634400</v>
      </c>
      <c r="AS8" s="59" t="s">
        <v>148</v>
      </c>
      <c r="AT8" s="61">
        <v>6</v>
      </c>
      <c r="AU8" s="59" t="s">
        <v>148</v>
      </c>
      <c r="AV8" s="62">
        <f t="shared" si="4"/>
        <v>366000</v>
      </c>
      <c r="AW8" s="59" t="s">
        <v>148</v>
      </c>
      <c r="AX8" s="62">
        <v>0</v>
      </c>
      <c r="AY8" s="59" t="s">
        <v>148</v>
      </c>
      <c r="AZ8" s="64">
        <v>16000</v>
      </c>
      <c r="BA8" s="59" t="s">
        <v>148</v>
      </c>
    </row>
    <row r="9" spans="1:53" ht="15" customHeight="1" x14ac:dyDescent="0.25">
      <c r="A9" s="8" t="s">
        <v>87</v>
      </c>
      <c r="B9" s="86" t="s">
        <v>7</v>
      </c>
      <c r="C9" s="86"/>
      <c r="D9" s="86"/>
      <c r="E9" s="86"/>
      <c r="F9" s="85" t="str">
        <f>IF(F5=0,"Kérjük, válassza ki a szerződésszámét az 1. pontban!",VLOOKUP(F5,Y5:Z59,2,0))</f>
        <v>Kérjük, válassza ki a szerződésszámét az 1. pontban!</v>
      </c>
      <c r="G9" s="84"/>
      <c r="H9" s="84"/>
      <c r="I9" s="84"/>
      <c r="J9" s="84"/>
      <c r="K9" s="84"/>
      <c r="L9" s="84"/>
      <c r="M9" s="84"/>
      <c r="N9" s="84"/>
      <c r="O9" s="84"/>
      <c r="P9" s="12"/>
      <c r="Q9" s="3"/>
      <c r="R9" s="3"/>
      <c r="S9" s="59" t="s">
        <v>152</v>
      </c>
      <c r="T9" s="46" t="s">
        <v>153</v>
      </c>
      <c r="U9" s="59" t="s">
        <v>152</v>
      </c>
      <c r="V9" s="52" t="s">
        <v>154</v>
      </c>
      <c r="W9" s="59" t="s">
        <v>152</v>
      </c>
      <c r="X9" s="60">
        <v>203051</v>
      </c>
      <c r="Y9" s="59" t="s">
        <v>152</v>
      </c>
      <c r="Z9" s="51" t="s">
        <v>155</v>
      </c>
      <c r="AA9" s="59" t="s">
        <v>152</v>
      </c>
      <c r="AB9" s="61">
        <v>16</v>
      </c>
      <c r="AC9" s="59" t="s">
        <v>152</v>
      </c>
      <c r="AD9" s="62">
        <f t="shared" si="0"/>
        <v>640000</v>
      </c>
      <c r="AE9" s="59" t="s">
        <v>152</v>
      </c>
      <c r="AF9" s="61">
        <v>4</v>
      </c>
      <c r="AG9" s="59" t="s">
        <v>152</v>
      </c>
      <c r="AH9" s="62">
        <f t="shared" si="1"/>
        <v>80000</v>
      </c>
      <c r="AI9" s="59" t="s">
        <v>152</v>
      </c>
      <c r="AJ9" s="61">
        <v>15</v>
      </c>
      <c r="AK9" s="59" t="s">
        <v>152</v>
      </c>
      <c r="AL9" s="63">
        <f t="shared" si="2"/>
        <v>750000</v>
      </c>
      <c r="AM9" s="59" t="s">
        <v>152</v>
      </c>
      <c r="AN9" s="62">
        <v>40000</v>
      </c>
      <c r="AO9" s="59" t="s">
        <v>152</v>
      </c>
      <c r="AP9" s="61">
        <v>20</v>
      </c>
      <c r="AQ9" s="59" t="s">
        <v>152</v>
      </c>
      <c r="AR9" s="62">
        <f t="shared" si="3"/>
        <v>976000</v>
      </c>
      <c r="AS9" s="59" t="s">
        <v>152</v>
      </c>
      <c r="AT9" s="61">
        <v>15</v>
      </c>
      <c r="AU9" s="59" t="s">
        <v>152</v>
      </c>
      <c r="AV9" s="62">
        <f t="shared" si="4"/>
        <v>915000</v>
      </c>
      <c r="AW9" s="59" t="s">
        <v>152</v>
      </c>
      <c r="AX9" s="62">
        <v>136640</v>
      </c>
      <c r="AY9" s="59" t="s">
        <v>152</v>
      </c>
      <c r="AZ9" s="64">
        <f>800+29400</f>
        <v>30200</v>
      </c>
      <c r="BA9" s="59" t="s">
        <v>152</v>
      </c>
    </row>
    <row r="10" spans="1:53" ht="15" customHeight="1" x14ac:dyDescent="0.25">
      <c r="A10" s="8" t="s">
        <v>88</v>
      </c>
      <c r="B10" s="86" t="s">
        <v>8</v>
      </c>
      <c r="C10" s="86"/>
      <c r="D10" s="86"/>
      <c r="E10" s="86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13"/>
      <c r="Q10" s="3"/>
      <c r="R10" s="3"/>
      <c r="S10" s="59" t="s">
        <v>156</v>
      </c>
      <c r="T10" s="46" t="s">
        <v>157</v>
      </c>
      <c r="U10" s="59" t="s">
        <v>156</v>
      </c>
      <c r="V10" s="65" t="s">
        <v>158</v>
      </c>
      <c r="W10" s="59" t="s">
        <v>156</v>
      </c>
      <c r="X10" s="66" t="s">
        <v>159</v>
      </c>
      <c r="Y10" s="59" t="s">
        <v>156</v>
      </c>
      <c r="Z10" s="51" t="s">
        <v>160</v>
      </c>
      <c r="AA10" s="59" t="s">
        <v>156</v>
      </c>
      <c r="AB10" s="61">
        <v>0</v>
      </c>
      <c r="AC10" s="59" t="s">
        <v>156</v>
      </c>
      <c r="AD10" s="62">
        <f t="shared" si="0"/>
        <v>0</v>
      </c>
      <c r="AE10" s="59" t="s">
        <v>156</v>
      </c>
      <c r="AF10" s="61">
        <v>0</v>
      </c>
      <c r="AG10" s="59" t="s">
        <v>156</v>
      </c>
      <c r="AH10" s="62">
        <f t="shared" si="1"/>
        <v>0</v>
      </c>
      <c r="AI10" s="59" t="s">
        <v>156</v>
      </c>
      <c r="AJ10" s="61">
        <v>7</v>
      </c>
      <c r="AK10" s="59" t="s">
        <v>156</v>
      </c>
      <c r="AL10" s="63">
        <f t="shared" si="2"/>
        <v>350000</v>
      </c>
      <c r="AM10" s="59" t="s">
        <v>156</v>
      </c>
      <c r="AN10" s="62">
        <v>0</v>
      </c>
      <c r="AO10" s="59" t="s">
        <v>156</v>
      </c>
      <c r="AP10" s="61">
        <v>0</v>
      </c>
      <c r="AQ10" s="59" t="s">
        <v>156</v>
      </c>
      <c r="AR10" s="62">
        <f t="shared" si="3"/>
        <v>0</v>
      </c>
      <c r="AS10" s="59" t="s">
        <v>156</v>
      </c>
      <c r="AT10" s="61">
        <v>7</v>
      </c>
      <c r="AU10" s="59" t="s">
        <v>156</v>
      </c>
      <c r="AV10" s="62">
        <f t="shared" si="4"/>
        <v>427000</v>
      </c>
      <c r="AW10" s="59" t="s">
        <v>156</v>
      </c>
      <c r="AX10" s="62">
        <v>0</v>
      </c>
      <c r="AY10" s="59" t="s">
        <v>156</v>
      </c>
      <c r="AZ10" s="64">
        <v>7000</v>
      </c>
      <c r="BA10" s="59" t="s">
        <v>156</v>
      </c>
    </row>
    <row r="11" spans="1:53" ht="15" customHeight="1" x14ac:dyDescent="0.25">
      <c r="A11" s="8" t="s">
        <v>89</v>
      </c>
      <c r="B11" s="86" t="s">
        <v>9</v>
      </c>
      <c r="C11" s="86"/>
      <c r="D11" s="86"/>
      <c r="E11" s="86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12"/>
      <c r="Q11" s="3"/>
      <c r="R11" s="3"/>
      <c r="S11" s="59" t="s">
        <v>161</v>
      </c>
      <c r="T11" s="46" t="s">
        <v>162</v>
      </c>
      <c r="U11" s="59" t="s">
        <v>161</v>
      </c>
      <c r="V11" s="67" t="s">
        <v>163</v>
      </c>
      <c r="W11" s="59" t="s">
        <v>161</v>
      </c>
      <c r="X11" s="66" t="s">
        <v>164</v>
      </c>
      <c r="Y11" s="59" t="s">
        <v>161</v>
      </c>
      <c r="Z11" s="51" t="s">
        <v>165</v>
      </c>
      <c r="AA11" s="59" t="s">
        <v>161</v>
      </c>
      <c r="AB11" s="61">
        <v>2</v>
      </c>
      <c r="AC11" s="59" t="s">
        <v>161</v>
      </c>
      <c r="AD11" s="62">
        <f t="shared" si="0"/>
        <v>80000</v>
      </c>
      <c r="AE11" s="59" t="s">
        <v>161</v>
      </c>
      <c r="AF11" s="61">
        <v>5</v>
      </c>
      <c r="AG11" s="59" t="s">
        <v>161</v>
      </c>
      <c r="AH11" s="62">
        <f t="shared" si="1"/>
        <v>100000</v>
      </c>
      <c r="AI11" s="59" t="s">
        <v>161</v>
      </c>
      <c r="AJ11" s="61">
        <v>6</v>
      </c>
      <c r="AK11" s="59" t="s">
        <v>161</v>
      </c>
      <c r="AL11" s="63">
        <f t="shared" si="2"/>
        <v>300000</v>
      </c>
      <c r="AM11" s="59" t="s">
        <v>161</v>
      </c>
      <c r="AN11" s="62">
        <v>0</v>
      </c>
      <c r="AO11" s="59" t="s">
        <v>161</v>
      </c>
      <c r="AP11" s="61">
        <v>7</v>
      </c>
      <c r="AQ11" s="59" t="s">
        <v>161</v>
      </c>
      <c r="AR11" s="62">
        <f t="shared" si="3"/>
        <v>341600</v>
      </c>
      <c r="AS11" s="59" t="s">
        <v>161</v>
      </c>
      <c r="AT11" s="61">
        <v>6</v>
      </c>
      <c r="AU11" s="59" t="s">
        <v>161</v>
      </c>
      <c r="AV11" s="62">
        <f t="shared" si="4"/>
        <v>366000</v>
      </c>
      <c r="AW11" s="59" t="s">
        <v>161</v>
      </c>
      <c r="AX11" s="62">
        <v>0</v>
      </c>
      <c r="AY11" s="59" t="s">
        <v>161</v>
      </c>
      <c r="AZ11" s="64">
        <v>9600</v>
      </c>
      <c r="BA11" s="59" t="s">
        <v>161</v>
      </c>
    </row>
    <row r="12" spans="1:53" ht="15" customHeight="1" x14ac:dyDescent="0.25">
      <c r="A12" s="8" t="s">
        <v>90</v>
      </c>
      <c r="B12" s="86" t="s">
        <v>10</v>
      </c>
      <c r="C12" s="86"/>
      <c r="D12" s="86"/>
      <c r="E12" s="86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12"/>
      <c r="Q12" s="3"/>
      <c r="R12" s="3"/>
      <c r="S12" s="59" t="s">
        <v>166</v>
      </c>
      <c r="T12" s="46" t="s">
        <v>167</v>
      </c>
      <c r="U12" s="59" t="s">
        <v>166</v>
      </c>
      <c r="V12" s="52" t="s">
        <v>168</v>
      </c>
      <c r="W12" s="59" t="s">
        <v>166</v>
      </c>
      <c r="X12" s="60">
        <v>203061</v>
      </c>
      <c r="Y12" s="59" t="s">
        <v>166</v>
      </c>
      <c r="Z12" s="52" t="s">
        <v>169</v>
      </c>
      <c r="AA12" s="59" t="s">
        <v>166</v>
      </c>
      <c r="AB12" s="61">
        <v>9</v>
      </c>
      <c r="AC12" s="59" t="s">
        <v>166</v>
      </c>
      <c r="AD12" s="62">
        <f t="shared" si="0"/>
        <v>360000</v>
      </c>
      <c r="AE12" s="59" t="s">
        <v>166</v>
      </c>
      <c r="AF12" s="61">
        <v>0</v>
      </c>
      <c r="AG12" s="59" t="s">
        <v>166</v>
      </c>
      <c r="AH12" s="62">
        <f t="shared" si="1"/>
        <v>0</v>
      </c>
      <c r="AI12" s="59" t="s">
        <v>166</v>
      </c>
      <c r="AJ12" s="61">
        <v>0</v>
      </c>
      <c r="AK12" s="59" t="s">
        <v>166</v>
      </c>
      <c r="AL12" s="63">
        <f t="shared" si="2"/>
        <v>0</v>
      </c>
      <c r="AM12" s="59" t="s">
        <v>166</v>
      </c>
      <c r="AN12" s="62">
        <v>0</v>
      </c>
      <c r="AO12" s="59" t="s">
        <v>166</v>
      </c>
      <c r="AP12" s="61">
        <v>9</v>
      </c>
      <c r="AQ12" s="59" t="s">
        <v>166</v>
      </c>
      <c r="AR12" s="62">
        <f t="shared" si="3"/>
        <v>439200</v>
      </c>
      <c r="AS12" s="59" t="s">
        <v>166</v>
      </c>
      <c r="AT12" s="61">
        <v>0</v>
      </c>
      <c r="AU12" s="59" t="s">
        <v>166</v>
      </c>
      <c r="AV12" s="62">
        <f t="shared" si="4"/>
        <v>0</v>
      </c>
      <c r="AW12" s="59" t="s">
        <v>166</v>
      </c>
      <c r="AX12" s="62">
        <v>0</v>
      </c>
      <c r="AY12" s="59" t="s">
        <v>166</v>
      </c>
      <c r="AZ12" s="64">
        <v>7200</v>
      </c>
      <c r="BA12" s="59" t="s">
        <v>166</v>
      </c>
    </row>
    <row r="13" spans="1:53" x14ac:dyDescent="0.25">
      <c r="A13" s="12"/>
      <c r="B13" s="92"/>
      <c r="C13" s="92"/>
      <c r="D13" s="92"/>
      <c r="E13" s="92"/>
      <c r="F13" s="92"/>
      <c r="G13" s="92"/>
      <c r="H13" s="92"/>
      <c r="I13" s="92"/>
      <c r="J13" s="12"/>
      <c r="K13" s="12"/>
      <c r="L13" s="92"/>
      <c r="M13" s="92"/>
      <c r="N13" s="12"/>
      <c r="O13" s="12"/>
      <c r="P13" s="12"/>
      <c r="Q13" s="3"/>
      <c r="R13" s="3"/>
      <c r="S13" s="59" t="s">
        <v>170</v>
      </c>
      <c r="T13" s="46" t="s">
        <v>171</v>
      </c>
      <c r="U13" s="59" t="s">
        <v>170</v>
      </c>
      <c r="V13" s="52" t="s">
        <v>172</v>
      </c>
      <c r="W13" s="59" t="s">
        <v>170</v>
      </c>
      <c r="X13" s="60">
        <v>203047</v>
      </c>
      <c r="Y13" s="59" t="s">
        <v>170</v>
      </c>
      <c r="Z13" s="52" t="s">
        <v>173</v>
      </c>
      <c r="AA13" s="59" t="s">
        <v>170</v>
      </c>
      <c r="AB13" s="61">
        <v>37</v>
      </c>
      <c r="AC13" s="59" t="s">
        <v>170</v>
      </c>
      <c r="AD13" s="62">
        <f t="shared" si="0"/>
        <v>1480000</v>
      </c>
      <c r="AE13" s="59" t="s">
        <v>170</v>
      </c>
      <c r="AF13" s="61">
        <v>9</v>
      </c>
      <c r="AG13" s="59" t="s">
        <v>170</v>
      </c>
      <c r="AH13" s="62">
        <f t="shared" si="1"/>
        <v>180000</v>
      </c>
      <c r="AI13" s="59" t="s">
        <v>170</v>
      </c>
      <c r="AJ13" s="61">
        <v>25</v>
      </c>
      <c r="AK13" s="59" t="s">
        <v>170</v>
      </c>
      <c r="AL13" s="63">
        <f t="shared" si="2"/>
        <v>1250000</v>
      </c>
      <c r="AM13" s="59" t="s">
        <v>170</v>
      </c>
      <c r="AN13" s="62">
        <v>0</v>
      </c>
      <c r="AO13" s="59" t="s">
        <v>170</v>
      </c>
      <c r="AP13" s="61">
        <v>46</v>
      </c>
      <c r="AQ13" s="59" t="s">
        <v>170</v>
      </c>
      <c r="AR13" s="62">
        <f t="shared" si="3"/>
        <v>2244800</v>
      </c>
      <c r="AS13" s="59" t="s">
        <v>170</v>
      </c>
      <c r="AT13" s="61">
        <v>25</v>
      </c>
      <c r="AU13" s="59" t="s">
        <v>170</v>
      </c>
      <c r="AV13" s="62">
        <f t="shared" si="4"/>
        <v>1525000</v>
      </c>
      <c r="AW13" s="59" t="s">
        <v>170</v>
      </c>
      <c r="AX13" s="62">
        <v>0</v>
      </c>
      <c r="AY13" s="59" t="s">
        <v>170</v>
      </c>
      <c r="AZ13" s="64">
        <v>58200</v>
      </c>
      <c r="BA13" s="59" t="s">
        <v>170</v>
      </c>
    </row>
    <row r="14" spans="1:53" ht="15" customHeight="1" x14ac:dyDescent="0.3">
      <c r="A14" s="14" t="s">
        <v>91</v>
      </c>
      <c r="B14" s="88" t="s">
        <v>11</v>
      </c>
      <c r="C14" s="89"/>
      <c r="D14" s="89"/>
      <c r="E14" s="90"/>
      <c r="F14" s="42" t="s">
        <v>328</v>
      </c>
      <c r="G14" s="43" t="s">
        <v>134</v>
      </c>
      <c r="H14" s="44" t="s">
        <v>83</v>
      </c>
      <c r="I14" s="45" t="s">
        <v>133</v>
      </c>
      <c r="J14" s="15"/>
      <c r="K14" s="15"/>
      <c r="L14" s="15"/>
      <c r="M14" s="13"/>
      <c r="N14" s="13"/>
      <c r="O14" s="12"/>
      <c r="P14" s="4"/>
      <c r="Q14" s="4"/>
      <c r="S14" s="59" t="s">
        <v>174</v>
      </c>
      <c r="T14" s="46" t="s">
        <v>175</v>
      </c>
      <c r="U14" s="59" t="s">
        <v>174</v>
      </c>
      <c r="V14" s="68" t="s">
        <v>176</v>
      </c>
      <c r="W14" s="59" t="s">
        <v>174</v>
      </c>
      <c r="X14" s="66" t="s">
        <v>177</v>
      </c>
      <c r="Y14" s="59" t="s">
        <v>174</v>
      </c>
      <c r="Z14" s="51" t="s">
        <v>178</v>
      </c>
      <c r="AA14" s="59" t="s">
        <v>174</v>
      </c>
      <c r="AB14" s="61">
        <v>0</v>
      </c>
      <c r="AC14" s="59" t="s">
        <v>174</v>
      </c>
      <c r="AD14" s="62">
        <f t="shared" si="0"/>
        <v>0</v>
      </c>
      <c r="AE14" s="59" t="s">
        <v>174</v>
      </c>
      <c r="AF14" s="61">
        <v>0</v>
      </c>
      <c r="AG14" s="59" t="s">
        <v>174</v>
      </c>
      <c r="AH14" s="62">
        <f t="shared" si="1"/>
        <v>0</v>
      </c>
      <c r="AI14" s="59" t="s">
        <v>174</v>
      </c>
      <c r="AJ14" s="61">
        <v>10</v>
      </c>
      <c r="AK14" s="59" t="s">
        <v>174</v>
      </c>
      <c r="AL14" s="63">
        <f t="shared" si="2"/>
        <v>500000</v>
      </c>
      <c r="AM14" s="59" t="s">
        <v>174</v>
      </c>
      <c r="AN14" s="62">
        <v>0</v>
      </c>
      <c r="AO14" s="59" t="s">
        <v>174</v>
      </c>
      <c r="AP14" s="61">
        <v>0</v>
      </c>
      <c r="AQ14" s="59" t="s">
        <v>174</v>
      </c>
      <c r="AR14" s="62">
        <f t="shared" si="3"/>
        <v>0</v>
      </c>
      <c r="AS14" s="59" t="s">
        <v>174</v>
      </c>
      <c r="AT14" s="61">
        <v>10</v>
      </c>
      <c r="AU14" s="59" t="s">
        <v>174</v>
      </c>
      <c r="AV14" s="62">
        <f t="shared" si="4"/>
        <v>610000</v>
      </c>
      <c r="AW14" s="59" t="s">
        <v>174</v>
      </c>
      <c r="AX14" s="62">
        <v>0</v>
      </c>
      <c r="AY14" s="59" t="s">
        <v>174</v>
      </c>
      <c r="AZ14" s="64">
        <v>10000</v>
      </c>
      <c r="BA14" s="59" t="s">
        <v>174</v>
      </c>
    </row>
    <row r="15" spans="1:53" ht="15" customHeight="1" x14ac:dyDescent="0.25">
      <c r="A15" s="15"/>
      <c r="B15" s="15"/>
      <c r="C15" s="15"/>
      <c r="D15" s="15"/>
      <c r="E15" s="15"/>
      <c r="F15" s="15"/>
      <c r="G15" s="87"/>
      <c r="H15" s="87"/>
      <c r="I15" s="87"/>
      <c r="J15" s="16"/>
      <c r="K15" s="16"/>
      <c r="L15" s="87"/>
      <c r="M15" s="87"/>
      <c r="N15" s="12"/>
      <c r="O15" s="12"/>
      <c r="P15" s="12"/>
      <c r="Q15" s="3"/>
      <c r="R15" s="3"/>
      <c r="S15" s="59" t="s">
        <v>179</v>
      </c>
      <c r="T15" s="46" t="s">
        <v>180</v>
      </c>
      <c r="U15" s="59" t="s">
        <v>179</v>
      </c>
      <c r="V15" s="51" t="s">
        <v>181</v>
      </c>
      <c r="W15" s="59" t="s">
        <v>179</v>
      </c>
      <c r="X15" s="60">
        <v>202734</v>
      </c>
      <c r="Y15" s="59" t="s">
        <v>179</v>
      </c>
      <c r="Z15" s="51" t="s">
        <v>182</v>
      </c>
      <c r="AA15" s="59" t="s">
        <v>179</v>
      </c>
      <c r="AB15" s="61">
        <v>16</v>
      </c>
      <c r="AC15" s="59" t="s">
        <v>179</v>
      </c>
      <c r="AD15" s="62">
        <f t="shared" si="0"/>
        <v>640000</v>
      </c>
      <c r="AE15" s="59" t="s">
        <v>179</v>
      </c>
      <c r="AF15" s="61">
        <v>0</v>
      </c>
      <c r="AG15" s="59" t="s">
        <v>179</v>
      </c>
      <c r="AH15" s="62">
        <f t="shared" si="1"/>
        <v>0</v>
      </c>
      <c r="AI15" s="59" t="s">
        <v>179</v>
      </c>
      <c r="AJ15" s="61">
        <v>5</v>
      </c>
      <c r="AK15" s="59" t="s">
        <v>179</v>
      </c>
      <c r="AL15" s="63">
        <f t="shared" si="2"/>
        <v>250000</v>
      </c>
      <c r="AM15" s="59" t="s">
        <v>179</v>
      </c>
      <c r="AN15" s="62">
        <v>0</v>
      </c>
      <c r="AO15" s="59" t="s">
        <v>179</v>
      </c>
      <c r="AP15" s="69">
        <v>17</v>
      </c>
      <c r="AQ15" s="59" t="s">
        <v>179</v>
      </c>
      <c r="AR15" s="62">
        <f t="shared" si="3"/>
        <v>829600</v>
      </c>
      <c r="AS15" s="59" t="s">
        <v>179</v>
      </c>
      <c r="AT15" s="61">
        <v>5</v>
      </c>
      <c r="AU15" s="59" t="s">
        <v>179</v>
      </c>
      <c r="AV15" s="62">
        <f t="shared" si="4"/>
        <v>305000</v>
      </c>
      <c r="AW15" s="59" t="s">
        <v>179</v>
      </c>
      <c r="AX15" s="62">
        <v>0</v>
      </c>
      <c r="AY15" s="59" t="s">
        <v>179</v>
      </c>
      <c r="AZ15" s="64">
        <v>17800</v>
      </c>
      <c r="BA15" s="59" t="s">
        <v>179</v>
      </c>
    </row>
    <row r="16" spans="1:53" ht="15" customHeight="1" x14ac:dyDescent="0.3">
      <c r="A16" s="16" t="s">
        <v>92</v>
      </c>
      <c r="B16" s="87" t="s">
        <v>12</v>
      </c>
      <c r="C16" s="87"/>
      <c r="D16" s="87"/>
      <c r="E16" s="87"/>
      <c r="F16" s="87"/>
      <c r="P16" s="17"/>
      <c r="S16" s="59" t="s">
        <v>183</v>
      </c>
      <c r="T16" s="46" t="s">
        <v>184</v>
      </c>
      <c r="U16" s="59" t="s">
        <v>183</v>
      </c>
      <c r="V16" s="51" t="s">
        <v>185</v>
      </c>
      <c r="W16" s="59" t="s">
        <v>183</v>
      </c>
      <c r="X16" s="60">
        <v>203057</v>
      </c>
      <c r="Y16" s="59" t="s">
        <v>183</v>
      </c>
      <c r="Z16" s="51" t="s">
        <v>186</v>
      </c>
      <c r="AA16" s="59" t="s">
        <v>183</v>
      </c>
      <c r="AB16" s="61">
        <v>28</v>
      </c>
      <c r="AC16" s="59" t="s">
        <v>183</v>
      </c>
      <c r="AD16" s="62">
        <f t="shared" si="0"/>
        <v>1120000</v>
      </c>
      <c r="AE16" s="59" t="s">
        <v>183</v>
      </c>
      <c r="AF16" s="61">
        <v>8</v>
      </c>
      <c r="AG16" s="59" t="s">
        <v>183</v>
      </c>
      <c r="AH16" s="62">
        <f t="shared" si="1"/>
        <v>160000</v>
      </c>
      <c r="AI16" s="59" t="s">
        <v>183</v>
      </c>
      <c r="AJ16" s="61">
        <v>18</v>
      </c>
      <c r="AK16" s="59" t="s">
        <v>183</v>
      </c>
      <c r="AL16" s="63">
        <f t="shared" si="2"/>
        <v>900000</v>
      </c>
      <c r="AM16" s="59" t="s">
        <v>183</v>
      </c>
      <c r="AN16" s="62">
        <v>96000</v>
      </c>
      <c r="AO16" s="59" t="s">
        <v>183</v>
      </c>
      <c r="AP16" s="61">
        <v>32</v>
      </c>
      <c r="AQ16" s="59" t="s">
        <v>183</v>
      </c>
      <c r="AR16" s="62">
        <f t="shared" si="3"/>
        <v>1561600</v>
      </c>
      <c r="AS16" s="59" t="s">
        <v>183</v>
      </c>
      <c r="AT16" s="61">
        <v>18</v>
      </c>
      <c r="AU16" s="59" t="s">
        <v>183</v>
      </c>
      <c r="AV16" s="62">
        <f t="shared" si="4"/>
        <v>1098000</v>
      </c>
      <c r="AW16" s="59" t="s">
        <v>183</v>
      </c>
      <c r="AX16" s="62">
        <v>0</v>
      </c>
      <c r="AY16" s="59" t="s">
        <v>183</v>
      </c>
      <c r="AZ16" s="64">
        <f>1920+43600</f>
        <v>45520</v>
      </c>
      <c r="BA16" s="59" t="s">
        <v>183</v>
      </c>
    </row>
    <row r="17" spans="1:53" ht="17.25" x14ac:dyDescent="0.3">
      <c r="A17" s="8" t="s">
        <v>0</v>
      </c>
      <c r="B17" s="8" t="s">
        <v>1</v>
      </c>
      <c r="C17" s="8" t="s">
        <v>2</v>
      </c>
      <c r="D17" s="8" t="s">
        <v>13</v>
      </c>
      <c r="E17" s="8" t="s">
        <v>14</v>
      </c>
      <c r="F17" s="18" t="s">
        <v>15</v>
      </c>
      <c r="G17" s="18" t="s">
        <v>16</v>
      </c>
      <c r="H17" s="8" t="s">
        <v>17</v>
      </c>
      <c r="I17" s="8" t="s">
        <v>18</v>
      </c>
      <c r="J17" s="8" t="s">
        <v>19</v>
      </c>
      <c r="K17" s="8" t="s">
        <v>20</v>
      </c>
      <c r="L17" s="8" t="s">
        <v>21</v>
      </c>
      <c r="M17" s="8" t="s">
        <v>22</v>
      </c>
      <c r="N17" s="8" t="s">
        <v>23</v>
      </c>
      <c r="O17" s="8" t="s">
        <v>24</v>
      </c>
      <c r="P17" s="17"/>
      <c r="S17" s="59" t="s">
        <v>187</v>
      </c>
      <c r="T17" s="46" t="s">
        <v>188</v>
      </c>
      <c r="U17" s="59" t="s">
        <v>187</v>
      </c>
      <c r="V17" s="51" t="s">
        <v>189</v>
      </c>
      <c r="W17" s="59" t="s">
        <v>187</v>
      </c>
      <c r="X17" s="60">
        <v>203066</v>
      </c>
      <c r="Y17" s="59" t="s">
        <v>187</v>
      </c>
      <c r="Z17" s="51" t="s">
        <v>190</v>
      </c>
      <c r="AA17" s="59" t="s">
        <v>187</v>
      </c>
      <c r="AB17" s="61">
        <v>5</v>
      </c>
      <c r="AC17" s="59" t="s">
        <v>187</v>
      </c>
      <c r="AD17" s="62">
        <f t="shared" si="0"/>
        <v>200000</v>
      </c>
      <c r="AE17" s="59" t="s">
        <v>187</v>
      </c>
      <c r="AF17" s="61">
        <v>1</v>
      </c>
      <c r="AG17" s="59" t="s">
        <v>187</v>
      </c>
      <c r="AH17" s="62">
        <f t="shared" si="1"/>
        <v>20000</v>
      </c>
      <c r="AI17" s="59" t="s">
        <v>187</v>
      </c>
      <c r="AJ17" s="61">
        <v>3</v>
      </c>
      <c r="AK17" s="59" t="s">
        <v>187</v>
      </c>
      <c r="AL17" s="63">
        <f t="shared" si="2"/>
        <v>150000</v>
      </c>
      <c r="AM17" s="59" t="s">
        <v>187</v>
      </c>
      <c r="AN17" s="62">
        <v>0</v>
      </c>
      <c r="AO17" s="59" t="s">
        <v>187</v>
      </c>
      <c r="AP17" s="61">
        <v>6</v>
      </c>
      <c r="AQ17" s="59" t="s">
        <v>187</v>
      </c>
      <c r="AR17" s="62">
        <f t="shared" si="3"/>
        <v>292800</v>
      </c>
      <c r="AS17" s="59" t="s">
        <v>187</v>
      </c>
      <c r="AT17" s="61">
        <v>3</v>
      </c>
      <c r="AU17" s="59" t="s">
        <v>187</v>
      </c>
      <c r="AV17" s="62">
        <f t="shared" si="4"/>
        <v>183000</v>
      </c>
      <c r="AW17" s="59" t="s">
        <v>187</v>
      </c>
      <c r="AX17" s="62">
        <v>0</v>
      </c>
      <c r="AY17" s="59" t="s">
        <v>187</v>
      </c>
      <c r="AZ17" s="64">
        <v>7400</v>
      </c>
      <c r="BA17" s="59" t="s">
        <v>187</v>
      </c>
    </row>
    <row r="18" spans="1:53" ht="105.75" customHeight="1" x14ac:dyDescent="0.3">
      <c r="A18" s="19" t="s">
        <v>94</v>
      </c>
      <c r="B18" s="8" t="s">
        <v>25</v>
      </c>
      <c r="C18" s="8" t="s">
        <v>132</v>
      </c>
      <c r="D18" s="8" t="s">
        <v>26</v>
      </c>
      <c r="E18" s="8" t="s">
        <v>27</v>
      </c>
      <c r="F18" s="18" t="s">
        <v>28</v>
      </c>
      <c r="G18" s="78" t="s">
        <v>29</v>
      </c>
      <c r="H18" s="78"/>
      <c r="I18" s="78"/>
      <c r="J18" s="78"/>
      <c r="K18" s="78"/>
      <c r="L18" s="78"/>
      <c r="M18" s="78"/>
      <c r="N18" s="8" t="s">
        <v>30</v>
      </c>
      <c r="O18" s="8" t="s">
        <v>31</v>
      </c>
      <c r="P18" s="12"/>
      <c r="S18" s="59" t="s">
        <v>191</v>
      </c>
      <c r="T18" s="46" t="s">
        <v>192</v>
      </c>
      <c r="U18" s="59" t="s">
        <v>191</v>
      </c>
      <c r="V18" s="51" t="s">
        <v>193</v>
      </c>
      <c r="W18" s="59" t="s">
        <v>191</v>
      </c>
      <c r="X18" s="60">
        <v>203033</v>
      </c>
      <c r="Y18" s="59" t="s">
        <v>191</v>
      </c>
      <c r="Z18" s="51" t="s">
        <v>194</v>
      </c>
      <c r="AA18" s="59" t="s">
        <v>191</v>
      </c>
      <c r="AB18" s="61">
        <v>45</v>
      </c>
      <c r="AC18" s="59" t="s">
        <v>191</v>
      </c>
      <c r="AD18" s="62">
        <f t="shared" si="0"/>
        <v>1800000</v>
      </c>
      <c r="AE18" s="59" t="s">
        <v>191</v>
      </c>
      <c r="AF18" s="61">
        <v>5</v>
      </c>
      <c r="AG18" s="59" t="s">
        <v>191</v>
      </c>
      <c r="AH18" s="62">
        <f t="shared" si="1"/>
        <v>100000</v>
      </c>
      <c r="AI18" s="59" t="s">
        <v>191</v>
      </c>
      <c r="AJ18" s="61">
        <v>33</v>
      </c>
      <c r="AK18" s="59" t="s">
        <v>191</v>
      </c>
      <c r="AL18" s="63">
        <f t="shared" si="2"/>
        <v>1650000</v>
      </c>
      <c r="AM18" s="59" t="s">
        <v>191</v>
      </c>
      <c r="AN18" s="62">
        <v>0</v>
      </c>
      <c r="AO18" s="59" t="s">
        <v>191</v>
      </c>
      <c r="AP18" s="61">
        <v>50</v>
      </c>
      <c r="AQ18" s="59" t="s">
        <v>191</v>
      </c>
      <c r="AR18" s="62">
        <f t="shared" si="3"/>
        <v>2440000</v>
      </c>
      <c r="AS18" s="59" t="s">
        <v>191</v>
      </c>
      <c r="AT18" s="61">
        <v>33</v>
      </c>
      <c r="AU18" s="59" t="s">
        <v>191</v>
      </c>
      <c r="AV18" s="62">
        <f t="shared" si="4"/>
        <v>2013000</v>
      </c>
      <c r="AW18" s="59" t="s">
        <v>191</v>
      </c>
      <c r="AX18" s="62">
        <v>0</v>
      </c>
      <c r="AY18" s="59" t="s">
        <v>191</v>
      </c>
      <c r="AZ18" s="64">
        <v>71000</v>
      </c>
      <c r="BA18" s="59" t="s">
        <v>191</v>
      </c>
    </row>
    <row r="19" spans="1:53" x14ac:dyDescent="0.3">
      <c r="A19" s="20" t="s">
        <v>95</v>
      </c>
      <c r="B19" s="8" t="s">
        <v>32</v>
      </c>
      <c r="C19" s="8" t="s">
        <v>33</v>
      </c>
      <c r="D19" s="8" t="s">
        <v>34</v>
      </c>
      <c r="E19" s="8" t="s">
        <v>34</v>
      </c>
      <c r="F19" s="18" t="s">
        <v>34</v>
      </c>
      <c r="G19" s="18" t="s">
        <v>35</v>
      </c>
      <c r="H19" s="8" t="s">
        <v>36</v>
      </c>
      <c r="I19" s="8" t="s">
        <v>37</v>
      </c>
      <c r="J19" s="8" t="s">
        <v>38</v>
      </c>
      <c r="K19" s="8" t="s">
        <v>39</v>
      </c>
      <c r="L19" s="8" t="s">
        <v>40</v>
      </c>
      <c r="M19" s="8" t="s">
        <v>41</v>
      </c>
      <c r="N19" s="8" t="s">
        <v>34</v>
      </c>
      <c r="O19" s="8" t="s">
        <v>34</v>
      </c>
      <c r="P19" s="37"/>
      <c r="S19" s="59" t="s">
        <v>195</v>
      </c>
      <c r="T19" s="46" t="s">
        <v>196</v>
      </c>
      <c r="U19" s="59" t="s">
        <v>195</v>
      </c>
      <c r="V19" s="51" t="s">
        <v>197</v>
      </c>
      <c r="W19" s="59" t="s">
        <v>195</v>
      </c>
      <c r="X19" s="60">
        <v>203030</v>
      </c>
      <c r="Y19" s="59" t="s">
        <v>195</v>
      </c>
      <c r="Z19" s="51" t="s">
        <v>198</v>
      </c>
      <c r="AA19" s="59" t="s">
        <v>195</v>
      </c>
      <c r="AB19" s="61">
        <v>45</v>
      </c>
      <c r="AC19" s="59" t="s">
        <v>195</v>
      </c>
      <c r="AD19" s="62">
        <f t="shared" si="0"/>
        <v>1800000</v>
      </c>
      <c r="AE19" s="59" t="s">
        <v>195</v>
      </c>
      <c r="AF19" s="61">
        <v>4</v>
      </c>
      <c r="AG19" s="59" t="s">
        <v>195</v>
      </c>
      <c r="AH19" s="62">
        <f t="shared" si="1"/>
        <v>80000</v>
      </c>
      <c r="AI19" s="59" t="s">
        <v>195</v>
      </c>
      <c r="AJ19" s="61">
        <v>13</v>
      </c>
      <c r="AK19" s="59" t="s">
        <v>195</v>
      </c>
      <c r="AL19" s="63">
        <f t="shared" si="2"/>
        <v>650000</v>
      </c>
      <c r="AM19" s="59" t="s">
        <v>195</v>
      </c>
      <c r="AN19" s="62">
        <v>0</v>
      </c>
      <c r="AO19" s="59" t="s">
        <v>195</v>
      </c>
      <c r="AP19" s="61">
        <v>49</v>
      </c>
      <c r="AQ19" s="59" t="s">
        <v>195</v>
      </c>
      <c r="AR19" s="62">
        <f t="shared" si="3"/>
        <v>2391200</v>
      </c>
      <c r="AS19" s="59" t="s">
        <v>195</v>
      </c>
      <c r="AT19" s="61">
        <v>13</v>
      </c>
      <c r="AU19" s="59" t="s">
        <v>195</v>
      </c>
      <c r="AV19" s="62">
        <f t="shared" si="4"/>
        <v>793000</v>
      </c>
      <c r="AW19" s="59" t="s">
        <v>195</v>
      </c>
      <c r="AX19" s="62">
        <v>0</v>
      </c>
      <c r="AY19" s="59" t="s">
        <v>195</v>
      </c>
      <c r="AZ19" s="64">
        <v>50600</v>
      </c>
      <c r="BA19" s="59" t="s">
        <v>195</v>
      </c>
    </row>
    <row r="20" spans="1:53" ht="33" x14ac:dyDescent="0.3">
      <c r="A20" s="20" t="s">
        <v>96</v>
      </c>
      <c r="B20" s="8" t="s">
        <v>42</v>
      </c>
      <c r="C20" s="8" t="s">
        <v>43</v>
      </c>
      <c r="D20" s="8" t="s">
        <v>44</v>
      </c>
      <c r="E20" s="8" t="s">
        <v>45</v>
      </c>
      <c r="F20" s="18" t="s">
        <v>46</v>
      </c>
      <c r="G20" s="18" t="s">
        <v>47</v>
      </c>
      <c r="H20" s="8" t="s">
        <v>48</v>
      </c>
      <c r="I20" s="8" t="s">
        <v>49</v>
      </c>
      <c r="J20" s="8" t="s">
        <v>50</v>
      </c>
      <c r="K20" s="8" t="s">
        <v>51</v>
      </c>
      <c r="L20" s="8" t="s">
        <v>52</v>
      </c>
      <c r="M20" s="8" t="s">
        <v>53</v>
      </c>
      <c r="N20" s="8" t="s">
        <v>93</v>
      </c>
      <c r="O20" s="8" t="s">
        <v>54</v>
      </c>
      <c r="P20" s="12"/>
      <c r="S20" s="59" t="s">
        <v>199</v>
      </c>
      <c r="T20" s="46" t="s">
        <v>200</v>
      </c>
      <c r="U20" s="59" t="s">
        <v>199</v>
      </c>
      <c r="V20" s="51" t="s">
        <v>201</v>
      </c>
      <c r="W20" s="59" t="s">
        <v>199</v>
      </c>
      <c r="X20" s="60">
        <v>203053</v>
      </c>
      <c r="Y20" s="59" t="s">
        <v>199</v>
      </c>
      <c r="Z20" s="51" t="s">
        <v>202</v>
      </c>
      <c r="AA20" s="59" t="s">
        <v>199</v>
      </c>
      <c r="AB20" s="61">
        <v>10</v>
      </c>
      <c r="AC20" s="59" t="s">
        <v>199</v>
      </c>
      <c r="AD20" s="62">
        <f t="shared" si="0"/>
        <v>400000</v>
      </c>
      <c r="AE20" s="59" t="s">
        <v>199</v>
      </c>
      <c r="AF20" s="61">
        <v>1</v>
      </c>
      <c r="AG20" s="59" t="s">
        <v>199</v>
      </c>
      <c r="AH20" s="62">
        <f t="shared" si="1"/>
        <v>20000</v>
      </c>
      <c r="AI20" s="59" t="s">
        <v>199</v>
      </c>
      <c r="AJ20" s="61">
        <v>10</v>
      </c>
      <c r="AK20" s="59" t="s">
        <v>199</v>
      </c>
      <c r="AL20" s="63">
        <f t="shared" si="2"/>
        <v>500000</v>
      </c>
      <c r="AM20" s="59" t="s">
        <v>199</v>
      </c>
      <c r="AN20" s="62">
        <v>0</v>
      </c>
      <c r="AO20" s="59" t="s">
        <v>199</v>
      </c>
      <c r="AP20" s="61">
        <v>11</v>
      </c>
      <c r="AQ20" s="59" t="s">
        <v>199</v>
      </c>
      <c r="AR20" s="62">
        <f t="shared" si="3"/>
        <v>536800</v>
      </c>
      <c r="AS20" s="59" t="s">
        <v>199</v>
      </c>
      <c r="AT20" s="61">
        <v>10</v>
      </c>
      <c r="AU20" s="59" t="s">
        <v>199</v>
      </c>
      <c r="AV20" s="62">
        <f t="shared" si="4"/>
        <v>610000</v>
      </c>
      <c r="AW20" s="59" t="s">
        <v>199</v>
      </c>
      <c r="AX20" s="62">
        <v>0</v>
      </c>
      <c r="AY20" s="59" t="s">
        <v>199</v>
      </c>
      <c r="AZ20" s="64">
        <v>18400</v>
      </c>
      <c r="BA20" s="59" t="s">
        <v>199</v>
      </c>
    </row>
    <row r="21" spans="1:53" ht="18" customHeight="1" x14ac:dyDescent="0.35">
      <c r="A21" s="20" t="s">
        <v>97</v>
      </c>
      <c r="B21" s="21">
        <v>8000</v>
      </c>
      <c r="C21" s="76" t="str">
        <f>IF(F5=0,"Kérrjük, válassza ki a szerződésszámát az 1. pontban!",VLOOKUP(F5,AA5:AB59,2,0))</f>
        <v>Kérrjük, válassza ki a szerződésszámát az 1. pontban!</v>
      </c>
      <c r="D21" s="6" t="str">
        <f>IF(F5=0,"Kérjük, válassza ki a szerződésszámát az 1. pontban!",VLOOKUP(F5,AC5:AD59,2,0))</f>
        <v>Kérjük, válassza ki a szerződésszámát az 1. pontban!</v>
      </c>
      <c r="E21" s="6" t="str">
        <f>IF(F5=0,"Kérjük, válassza ki a szerződésszámát az 1. pontban!",VLOOKUP(F5,AM5:AN59,2,0))</f>
        <v>Kérjük, válassza ki a szerződésszámát az 1. pontban!</v>
      </c>
      <c r="F21" s="22" t="e">
        <f>D21+E21</f>
        <v>#VALUE!</v>
      </c>
      <c r="G21" s="40"/>
      <c r="H21" s="40"/>
      <c r="I21" s="40"/>
      <c r="J21" s="40"/>
      <c r="K21" s="40"/>
      <c r="L21" s="48"/>
      <c r="M21" s="48"/>
      <c r="N21" s="9">
        <f>(G21+H21+I21+J21+K21+L21+M21)*B21</f>
        <v>0</v>
      </c>
      <c r="O21" s="9" t="e">
        <f>F21-N21</f>
        <v>#VALUE!</v>
      </c>
      <c r="P21" s="36"/>
      <c r="S21" s="59" t="s">
        <v>203</v>
      </c>
      <c r="T21" s="46" t="s">
        <v>204</v>
      </c>
      <c r="U21" s="59" t="s">
        <v>203</v>
      </c>
      <c r="V21" s="51" t="s">
        <v>205</v>
      </c>
      <c r="W21" s="59" t="s">
        <v>203</v>
      </c>
      <c r="X21" s="60">
        <v>203028</v>
      </c>
      <c r="Y21" s="59" t="s">
        <v>203</v>
      </c>
      <c r="Z21" s="51" t="s">
        <v>206</v>
      </c>
      <c r="AA21" s="59" t="s">
        <v>203</v>
      </c>
      <c r="AB21" s="61">
        <v>20</v>
      </c>
      <c r="AC21" s="59" t="s">
        <v>203</v>
      </c>
      <c r="AD21" s="62">
        <f t="shared" si="0"/>
        <v>800000</v>
      </c>
      <c r="AE21" s="59" t="s">
        <v>203</v>
      </c>
      <c r="AF21" s="61">
        <v>1</v>
      </c>
      <c r="AG21" s="59" t="s">
        <v>203</v>
      </c>
      <c r="AH21" s="62">
        <f t="shared" si="1"/>
        <v>20000</v>
      </c>
      <c r="AI21" s="59" t="s">
        <v>203</v>
      </c>
      <c r="AJ21" s="61">
        <v>15</v>
      </c>
      <c r="AK21" s="59" t="s">
        <v>203</v>
      </c>
      <c r="AL21" s="63">
        <f t="shared" si="2"/>
        <v>750000</v>
      </c>
      <c r="AM21" s="59" t="s">
        <v>203</v>
      </c>
      <c r="AN21" s="62">
        <v>0</v>
      </c>
      <c r="AO21" s="59" t="s">
        <v>203</v>
      </c>
      <c r="AP21" s="61">
        <v>21</v>
      </c>
      <c r="AQ21" s="59" t="s">
        <v>203</v>
      </c>
      <c r="AR21" s="62">
        <f t="shared" si="3"/>
        <v>1024800</v>
      </c>
      <c r="AS21" s="59" t="s">
        <v>203</v>
      </c>
      <c r="AT21" s="61">
        <v>15</v>
      </c>
      <c r="AU21" s="59" t="s">
        <v>203</v>
      </c>
      <c r="AV21" s="62">
        <f t="shared" si="4"/>
        <v>915000</v>
      </c>
      <c r="AW21" s="59" t="s">
        <v>203</v>
      </c>
      <c r="AX21" s="62">
        <v>0</v>
      </c>
      <c r="AY21" s="59" t="s">
        <v>203</v>
      </c>
      <c r="AZ21" s="64">
        <v>31400</v>
      </c>
      <c r="BA21" s="59" t="s">
        <v>203</v>
      </c>
    </row>
    <row r="22" spans="1:53" ht="18" customHeight="1" x14ac:dyDescent="0.3">
      <c r="A22" s="20" t="s">
        <v>98</v>
      </c>
      <c r="B22" s="21">
        <v>4000</v>
      </c>
      <c r="C22" s="47" t="str">
        <f>IF(F5=0,"Kérjük, válassza ki a szerződésszámát az 1. pontban!",VLOOKUP(F5,AE5:AF59,2,0))</f>
        <v>Kérjük, válassza ki a szerződésszámát az 1. pontban!</v>
      </c>
      <c r="D22" s="6" t="str">
        <f>IF(F5=0,"Kérjük, válassza ki a szerződésszámát az 1. pontban!",VLOOKUP(F5,AG5:AH59,2,0))</f>
        <v>Kérjük, válassza ki a szerződésszámát az 1. pontban!</v>
      </c>
      <c r="E22" s="6">
        <v>0</v>
      </c>
      <c r="F22" s="22" t="e">
        <f t="shared" ref="F22:F24" si="5">D22+E22</f>
        <v>#VALUE!</v>
      </c>
      <c r="G22" s="96"/>
      <c r="H22" s="96"/>
      <c r="I22" s="96"/>
      <c r="J22" s="96"/>
      <c r="K22" s="96"/>
      <c r="L22" s="47"/>
      <c r="M22" s="47"/>
      <c r="N22" s="9">
        <f t="shared" ref="N22:N24" si="6">(G22+H22+I22+J22+K22+L22+M22)*B22</f>
        <v>0</v>
      </c>
      <c r="O22" s="9" t="e">
        <f t="shared" ref="O22:O24" si="7">F22-N22</f>
        <v>#VALUE!</v>
      </c>
      <c r="S22" s="59" t="s">
        <v>207</v>
      </c>
      <c r="T22" s="46" t="s">
        <v>208</v>
      </c>
      <c r="U22" s="59" t="s">
        <v>207</v>
      </c>
      <c r="V22" s="51" t="s">
        <v>209</v>
      </c>
      <c r="W22" s="59" t="s">
        <v>207</v>
      </c>
      <c r="X22" s="60">
        <v>203031</v>
      </c>
      <c r="Y22" s="59" t="s">
        <v>207</v>
      </c>
      <c r="Z22" s="51" t="s">
        <v>210</v>
      </c>
      <c r="AA22" s="59" t="s">
        <v>207</v>
      </c>
      <c r="AB22" s="61">
        <v>23</v>
      </c>
      <c r="AC22" s="59" t="s">
        <v>207</v>
      </c>
      <c r="AD22" s="62">
        <f t="shared" si="0"/>
        <v>920000</v>
      </c>
      <c r="AE22" s="59" t="s">
        <v>207</v>
      </c>
      <c r="AF22" s="61">
        <v>0</v>
      </c>
      <c r="AG22" s="59" t="s">
        <v>207</v>
      </c>
      <c r="AH22" s="62">
        <f t="shared" si="1"/>
        <v>0</v>
      </c>
      <c r="AI22" s="59" t="s">
        <v>207</v>
      </c>
      <c r="AJ22" s="61">
        <v>14</v>
      </c>
      <c r="AK22" s="59" t="s">
        <v>207</v>
      </c>
      <c r="AL22" s="63">
        <f t="shared" si="2"/>
        <v>700000</v>
      </c>
      <c r="AM22" s="59" t="s">
        <v>207</v>
      </c>
      <c r="AN22" s="62">
        <v>0</v>
      </c>
      <c r="AO22" s="59" t="s">
        <v>207</v>
      </c>
      <c r="AP22" s="61">
        <v>23</v>
      </c>
      <c r="AQ22" s="59" t="s">
        <v>207</v>
      </c>
      <c r="AR22" s="62">
        <f t="shared" si="3"/>
        <v>1122400</v>
      </c>
      <c r="AS22" s="59" t="s">
        <v>207</v>
      </c>
      <c r="AT22" s="61">
        <v>14</v>
      </c>
      <c r="AU22" s="59" t="s">
        <v>207</v>
      </c>
      <c r="AV22" s="62">
        <f t="shared" si="4"/>
        <v>854000</v>
      </c>
      <c r="AW22" s="59" t="s">
        <v>207</v>
      </c>
      <c r="AX22" s="62">
        <v>0</v>
      </c>
      <c r="AY22" s="59" t="s">
        <v>207</v>
      </c>
      <c r="AZ22" s="64">
        <v>32400</v>
      </c>
      <c r="BA22" s="59" t="s">
        <v>207</v>
      </c>
    </row>
    <row r="23" spans="1:53" ht="18" customHeight="1" x14ac:dyDescent="0.3">
      <c r="A23" s="20" t="s">
        <v>99</v>
      </c>
      <c r="B23" s="21">
        <v>10000</v>
      </c>
      <c r="C23" s="47" t="str">
        <f>IF(F5=0,"Kérjük, válassza ki a szerződés számát az 1. pontban!",VLOOKUP(F5,AI5:AJ59,2,0))</f>
        <v>Kérjük, válassza ki a szerződés számát az 1. pontban!</v>
      </c>
      <c r="D23" s="6" t="str">
        <f>IF(F5=0,"Kérjük, válassza ki a szerződés számát az 1. pontban!",VLOOKUP(F5,AK5:AL59,2,0))</f>
        <v>Kérjük, válassza ki a szerződés számát az 1. pontban!</v>
      </c>
      <c r="E23" s="6">
        <v>0</v>
      </c>
      <c r="F23" s="22" t="e">
        <f t="shared" si="5"/>
        <v>#VALUE!</v>
      </c>
      <c r="G23" s="96"/>
      <c r="H23" s="96"/>
      <c r="I23" s="96"/>
      <c r="J23" s="96"/>
      <c r="K23" s="96"/>
      <c r="L23" s="47"/>
      <c r="M23" s="47"/>
      <c r="N23" s="9">
        <f t="shared" si="6"/>
        <v>0</v>
      </c>
      <c r="O23" s="9" t="e">
        <f t="shared" si="7"/>
        <v>#VALUE!</v>
      </c>
      <c r="S23" s="59" t="s">
        <v>211</v>
      </c>
      <c r="T23" s="46" t="s">
        <v>212</v>
      </c>
      <c r="U23" s="59" t="s">
        <v>211</v>
      </c>
      <c r="V23" s="51" t="s">
        <v>213</v>
      </c>
      <c r="W23" s="59" t="s">
        <v>211</v>
      </c>
      <c r="X23" s="60">
        <v>203046</v>
      </c>
      <c r="Y23" s="59" t="s">
        <v>211</v>
      </c>
      <c r="Z23" s="51" t="s">
        <v>214</v>
      </c>
      <c r="AA23" s="59" t="s">
        <v>211</v>
      </c>
      <c r="AB23" s="61">
        <v>49</v>
      </c>
      <c r="AC23" s="59" t="s">
        <v>211</v>
      </c>
      <c r="AD23" s="62">
        <f t="shared" si="0"/>
        <v>1960000</v>
      </c>
      <c r="AE23" s="59" t="s">
        <v>211</v>
      </c>
      <c r="AF23" s="61">
        <v>2</v>
      </c>
      <c r="AG23" s="59" t="s">
        <v>211</v>
      </c>
      <c r="AH23" s="62">
        <f t="shared" si="1"/>
        <v>40000</v>
      </c>
      <c r="AI23" s="59" t="s">
        <v>211</v>
      </c>
      <c r="AJ23" s="61">
        <v>40</v>
      </c>
      <c r="AK23" s="59" t="s">
        <v>211</v>
      </c>
      <c r="AL23" s="63">
        <f t="shared" si="2"/>
        <v>2000000</v>
      </c>
      <c r="AM23" s="59" t="s">
        <v>211</v>
      </c>
      <c r="AN23" s="62">
        <v>0</v>
      </c>
      <c r="AO23" s="59" t="s">
        <v>211</v>
      </c>
      <c r="AP23" s="61">
        <v>51</v>
      </c>
      <c r="AQ23" s="59" t="s">
        <v>211</v>
      </c>
      <c r="AR23" s="62">
        <f t="shared" si="3"/>
        <v>2488800</v>
      </c>
      <c r="AS23" s="59" t="s">
        <v>211</v>
      </c>
      <c r="AT23" s="61">
        <v>40</v>
      </c>
      <c r="AU23" s="59" t="s">
        <v>211</v>
      </c>
      <c r="AV23" s="62">
        <f t="shared" si="4"/>
        <v>2440000</v>
      </c>
      <c r="AW23" s="59" t="s">
        <v>211</v>
      </c>
      <c r="AX23" s="62">
        <v>68320</v>
      </c>
      <c r="AY23" s="59" t="s">
        <v>211</v>
      </c>
      <c r="AZ23" s="64">
        <v>80000</v>
      </c>
      <c r="BA23" s="59" t="s">
        <v>211</v>
      </c>
    </row>
    <row r="24" spans="1:53" ht="18" customHeight="1" x14ac:dyDescent="0.3">
      <c r="A24" s="23" t="s">
        <v>100</v>
      </c>
      <c r="B24" s="21">
        <v>5000</v>
      </c>
      <c r="C24" s="7">
        <v>0</v>
      </c>
      <c r="D24" s="6">
        <f t="shared" ref="D24" si="8">B24*C24</f>
        <v>0</v>
      </c>
      <c r="E24" s="6">
        <v>0</v>
      </c>
      <c r="F24" s="22">
        <f t="shared" si="5"/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7">
        <v>0</v>
      </c>
      <c r="M24" s="7">
        <v>0</v>
      </c>
      <c r="N24" s="9">
        <f t="shared" si="6"/>
        <v>0</v>
      </c>
      <c r="O24" s="9">
        <f t="shared" si="7"/>
        <v>0</v>
      </c>
      <c r="S24" s="59" t="s">
        <v>215</v>
      </c>
      <c r="T24" s="46" t="s">
        <v>216</v>
      </c>
      <c r="U24" s="59" t="s">
        <v>215</v>
      </c>
      <c r="V24" s="51" t="s">
        <v>217</v>
      </c>
      <c r="W24" s="59" t="s">
        <v>215</v>
      </c>
      <c r="X24" s="60">
        <v>203049</v>
      </c>
      <c r="Y24" s="59" t="s">
        <v>215</v>
      </c>
      <c r="Z24" s="51" t="s">
        <v>218</v>
      </c>
      <c r="AA24" s="59" t="s">
        <v>215</v>
      </c>
      <c r="AB24" s="61">
        <v>77</v>
      </c>
      <c r="AC24" s="59" t="s">
        <v>215</v>
      </c>
      <c r="AD24" s="62">
        <f t="shared" si="0"/>
        <v>3080000</v>
      </c>
      <c r="AE24" s="59" t="s">
        <v>215</v>
      </c>
      <c r="AF24" s="61">
        <v>2</v>
      </c>
      <c r="AG24" s="59" t="s">
        <v>215</v>
      </c>
      <c r="AH24" s="62">
        <f t="shared" si="1"/>
        <v>40000</v>
      </c>
      <c r="AI24" s="59" t="s">
        <v>215</v>
      </c>
      <c r="AJ24" s="61">
        <v>49</v>
      </c>
      <c r="AK24" s="59" t="s">
        <v>215</v>
      </c>
      <c r="AL24" s="63">
        <f t="shared" si="2"/>
        <v>2450000</v>
      </c>
      <c r="AM24" s="59" t="s">
        <v>215</v>
      </c>
      <c r="AN24" s="62">
        <v>96000</v>
      </c>
      <c r="AO24" s="59" t="s">
        <v>215</v>
      </c>
      <c r="AP24" s="61">
        <v>79</v>
      </c>
      <c r="AQ24" s="59" t="s">
        <v>215</v>
      </c>
      <c r="AR24" s="62">
        <f t="shared" si="3"/>
        <v>3855200</v>
      </c>
      <c r="AS24" s="59" t="s">
        <v>215</v>
      </c>
      <c r="AT24" s="61">
        <v>49</v>
      </c>
      <c r="AU24" s="59" t="s">
        <v>215</v>
      </c>
      <c r="AV24" s="62">
        <f t="shared" si="4"/>
        <v>2989000</v>
      </c>
      <c r="AW24" s="59" t="s">
        <v>215</v>
      </c>
      <c r="AX24" s="62">
        <v>136640</v>
      </c>
      <c r="AY24" s="59" t="s">
        <v>215</v>
      </c>
      <c r="AZ24" s="64">
        <f>1920+111400</f>
        <v>113320</v>
      </c>
      <c r="BA24" s="59" t="s">
        <v>215</v>
      </c>
    </row>
    <row r="25" spans="1:53" ht="66" x14ac:dyDescent="0.3">
      <c r="A25" s="19" t="s">
        <v>101</v>
      </c>
      <c r="B25" s="8" t="s">
        <v>104</v>
      </c>
      <c r="C25" s="8">
        <f t="shared" ref="C25:O25" si="9">SUM(C21:C24)</f>
        <v>0</v>
      </c>
      <c r="D25" s="9">
        <f t="shared" si="9"/>
        <v>0</v>
      </c>
      <c r="E25" s="9">
        <f t="shared" si="9"/>
        <v>0</v>
      </c>
      <c r="F25" s="9" t="e">
        <f t="shared" si="9"/>
        <v>#VALUE!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9"/>
        <v>0</v>
      </c>
      <c r="M25" s="8">
        <f t="shared" si="9"/>
        <v>0</v>
      </c>
      <c r="N25" s="9">
        <f t="shared" si="9"/>
        <v>0</v>
      </c>
      <c r="O25" s="9" t="e">
        <f t="shared" si="9"/>
        <v>#VALUE!</v>
      </c>
      <c r="Q25" s="5"/>
      <c r="R25" s="3"/>
      <c r="S25" s="59" t="s">
        <v>219</v>
      </c>
      <c r="T25" s="70" t="s">
        <v>220</v>
      </c>
      <c r="U25" s="59" t="s">
        <v>219</v>
      </c>
      <c r="V25" s="51" t="s">
        <v>221</v>
      </c>
      <c r="W25" s="59" t="s">
        <v>219</v>
      </c>
      <c r="X25" s="60">
        <v>203067</v>
      </c>
      <c r="Y25" s="59" t="s">
        <v>219</v>
      </c>
      <c r="Z25" s="51" t="s">
        <v>222</v>
      </c>
      <c r="AA25" s="59" t="s">
        <v>219</v>
      </c>
      <c r="AB25" s="61">
        <v>9</v>
      </c>
      <c r="AC25" s="59" t="s">
        <v>219</v>
      </c>
      <c r="AD25" s="62">
        <f t="shared" si="0"/>
        <v>360000</v>
      </c>
      <c r="AE25" s="59" t="s">
        <v>219</v>
      </c>
      <c r="AF25" s="61">
        <v>0</v>
      </c>
      <c r="AG25" s="59" t="s">
        <v>219</v>
      </c>
      <c r="AH25" s="62">
        <f t="shared" si="1"/>
        <v>0</v>
      </c>
      <c r="AI25" s="59" t="s">
        <v>219</v>
      </c>
      <c r="AJ25" s="61">
        <v>15</v>
      </c>
      <c r="AK25" s="59" t="s">
        <v>219</v>
      </c>
      <c r="AL25" s="63">
        <f t="shared" si="2"/>
        <v>750000</v>
      </c>
      <c r="AM25" s="59" t="s">
        <v>219</v>
      </c>
      <c r="AN25" s="62">
        <v>240000</v>
      </c>
      <c r="AO25" s="59" t="s">
        <v>219</v>
      </c>
      <c r="AP25" s="61">
        <v>9</v>
      </c>
      <c r="AQ25" s="59" t="s">
        <v>219</v>
      </c>
      <c r="AR25" s="62">
        <f t="shared" si="3"/>
        <v>439200</v>
      </c>
      <c r="AS25" s="59" t="s">
        <v>219</v>
      </c>
      <c r="AT25" s="61">
        <v>15</v>
      </c>
      <c r="AU25" s="59" t="s">
        <v>219</v>
      </c>
      <c r="AV25" s="62">
        <f t="shared" si="4"/>
        <v>915000</v>
      </c>
      <c r="AW25" s="59" t="s">
        <v>219</v>
      </c>
      <c r="AX25" s="62">
        <v>292800</v>
      </c>
      <c r="AY25" s="59" t="s">
        <v>219</v>
      </c>
      <c r="AZ25" s="64">
        <f>4800+22200</f>
        <v>27000</v>
      </c>
      <c r="BA25" s="59" t="s">
        <v>219</v>
      </c>
    </row>
    <row r="26" spans="1:53" ht="15" customHeight="1" x14ac:dyDescent="0.3">
      <c r="A26" s="93" t="s">
        <v>56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17"/>
      <c r="M26" s="17"/>
      <c r="N26" s="17"/>
      <c r="O26" s="17"/>
      <c r="Q26" s="5"/>
      <c r="R26" s="3"/>
      <c r="S26" s="59" t="s">
        <v>223</v>
      </c>
      <c r="T26" s="46" t="s">
        <v>224</v>
      </c>
      <c r="U26" s="59" t="s">
        <v>223</v>
      </c>
      <c r="V26" s="51" t="s">
        <v>225</v>
      </c>
      <c r="W26" s="59" t="s">
        <v>223</v>
      </c>
      <c r="X26" s="60">
        <v>203042</v>
      </c>
      <c r="Y26" s="59" t="s">
        <v>223</v>
      </c>
      <c r="Z26" s="51" t="s">
        <v>226</v>
      </c>
      <c r="AA26" s="59" t="s">
        <v>223</v>
      </c>
      <c r="AB26" s="61">
        <v>23</v>
      </c>
      <c r="AC26" s="59" t="s">
        <v>223</v>
      </c>
      <c r="AD26" s="62">
        <f t="shared" si="0"/>
        <v>920000</v>
      </c>
      <c r="AE26" s="59" t="s">
        <v>223</v>
      </c>
      <c r="AF26" s="61">
        <v>4</v>
      </c>
      <c r="AG26" s="59" t="s">
        <v>223</v>
      </c>
      <c r="AH26" s="62">
        <f t="shared" si="1"/>
        <v>80000</v>
      </c>
      <c r="AI26" s="59" t="s">
        <v>223</v>
      </c>
      <c r="AJ26" s="61">
        <v>10</v>
      </c>
      <c r="AK26" s="59" t="s">
        <v>223</v>
      </c>
      <c r="AL26" s="63">
        <f t="shared" si="2"/>
        <v>500000</v>
      </c>
      <c r="AM26" s="59" t="s">
        <v>223</v>
      </c>
      <c r="AN26" s="62">
        <v>0</v>
      </c>
      <c r="AO26" s="59" t="s">
        <v>223</v>
      </c>
      <c r="AP26" s="61">
        <v>27</v>
      </c>
      <c r="AQ26" s="59" t="s">
        <v>223</v>
      </c>
      <c r="AR26" s="62">
        <f t="shared" si="3"/>
        <v>1317600</v>
      </c>
      <c r="AS26" s="59" t="s">
        <v>223</v>
      </c>
      <c r="AT26" s="61">
        <v>10</v>
      </c>
      <c r="AU26" s="59" t="s">
        <v>223</v>
      </c>
      <c r="AV26" s="62">
        <f t="shared" si="4"/>
        <v>610000</v>
      </c>
      <c r="AW26" s="59" t="s">
        <v>223</v>
      </c>
      <c r="AX26" s="62">
        <v>0</v>
      </c>
      <c r="AY26" s="59" t="s">
        <v>223</v>
      </c>
      <c r="AZ26" s="64">
        <v>30000</v>
      </c>
      <c r="BA26" s="59" t="s">
        <v>223</v>
      </c>
    </row>
    <row r="27" spans="1:53" ht="15" customHeight="1" x14ac:dyDescent="0.25">
      <c r="A27" s="17"/>
      <c r="B27" s="17"/>
      <c r="C27" s="17"/>
      <c r="D27" s="17"/>
      <c r="E27" s="17"/>
      <c r="F27" s="17"/>
      <c r="G27" s="87"/>
      <c r="H27" s="87"/>
      <c r="I27" s="87"/>
      <c r="J27" s="16"/>
      <c r="K27" s="16"/>
      <c r="L27" s="87"/>
      <c r="M27" s="87"/>
      <c r="N27" s="12"/>
      <c r="O27" s="12"/>
      <c r="P27" s="12"/>
      <c r="Q27" s="3"/>
      <c r="R27" s="3"/>
      <c r="S27" s="59" t="s">
        <v>227</v>
      </c>
      <c r="T27" s="46" t="s">
        <v>228</v>
      </c>
      <c r="U27" s="59" t="s">
        <v>227</v>
      </c>
      <c r="V27" s="51" t="s">
        <v>229</v>
      </c>
      <c r="W27" s="59" t="s">
        <v>227</v>
      </c>
      <c r="X27" s="60">
        <v>203060</v>
      </c>
      <c r="Y27" s="59" t="s">
        <v>227</v>
      </c>
      <c r="Z27" s="51" t="s">
        <v>230</v>
      </c>
      <c r="AA27" s="59" t="s">
        <v>227</v>
      </c>
      <c r="AB27" s="61">
        <v>30</v>
      </c>
      <c r="AC27" s="59" t="s">
        <v>227</v>
      </c>
      <c r="AD27" s="62">
        <f t="shared" si="0"/>
        <v>1200000</v>
      </c>
      <c r="AE27" s="59" t="s">
        <v>227</v>
      </c>
      <c r="AF27" s="61"/>
      <c r="AG27" s="59" t="s">
        <v>227</v>
      </c>
      <c r="AH27" s="62">
        <f t="shared" si="1"/>
        <v>0</v>
      </c>
      <c r="AI27" s="59" t="s">
        <v>227</v>
      </c>
      <c r="AJ27" s="61">
        <v>31</v>
      </c>
      <c r="AK27" s="59" t="s">
        <v>227</v>
      </c>
      <c r="AL27" s="63">
        <f t="shared" si="2"/>
        <v>1550000</v>
      </c>
      <c r="AM27" s="59" t="s">
        <v>227</v>
      </c>
      <c r="AN27" s="62">
        <v>40000</v>
      </c>
      <c r="AO27" s="59" t="s">
        <v>227</v>
      </c>
      <c r="AP27" s="61">
        <v>30</v>
      </c>
      <c r="AQ27" s="59" t="s">
        <v>227</v>
      </c>
      <c r="AR27" s="62">
        <f t="shared" si="3"/>
        <v>1464000</v>
      </c>
      <c r="AS27" s="59" t="s">
        <v>227</v>
      </c>
      <c r="AT27" s="61">
        <v>31</v>
      </c>
      <c r="AU27" s="59" t="s">
        <v>227</v>
      </c>
      <c r="AV27" s="62">
        <f t="shared" si="4"/>
        <v>1891000</v>
      </c>
      <c r="AW27" s="59" t="s">
        <v>227</v>
      </c>
      <c r="AX27" s="62">
        <v>68320</v>
      </c>
      <c r="AY27" s="59" t="s">
        <v>227</v>
      </c>
      <c r="AZ27" s="64">
        <f>800+55000</f>
        <v>55800</v>
      </c>
      <c r="BA27" s="59" t="s">
        <v>227</v>
      </c>
    </row>
    <row r="28" spans="1:53" ht="15" customHeight="1" x14ac:dyDescent="0.3">
      <c r="A28" s="16" t="s">
        <v>103</v>
      </c>
      <c r="B28" s="87" t="s">
        <v>57</v>
      </c>
      <c r="C28" s="87"/>
      <c r="D28" s="87"/>
      <c r="E28" s="87"/>
      <c r="F28" s="87"/>
      <c r="G28" s="12"/>
      <c r="P28" s="12"/>
      <c r="S28" s="59" t="s">
        <v>231</v>
      </c>
      <c r="T28" s="46" t="s">
        <v>232</v>
      </c>
      <c r="U28" s="59" t="s">
        <v>231</v>
      </c>
      <c r="V28" s="51" t="s">
        <v>233</v>
      </c>
      <c r="W28" s="59" t="s">
        <v>231</v>
      </c>
      <c r="X28" s="60">
        <v>203027</v>
      </c>
      <c r="Y28" s="59" t="s">
        <v>231</v>
      </c>
      <c r="Z28" s="51" t="s">
        <v>234</v>
      </c>
      <c r="AA28" s="59" t="s">
        <v>231</v>
      </c>
      <c r="AB28" s="61">
        <v>71</v>
      </c>
      <c r="AC28" s="59" t="s">
        <v>231</v>
      </c>
      <c r="AD28" s="62">
        <f t="shared" si="0"/>
        <v>2840000</v>
      </c>
      <c r="AE28" s="59" t="s">
        <v>231</v>
      </c>
      <c r="AF28" s="61">
        <v>17</v>
      </c>
      <c r="AG28" s="59" t="s">
        <v>231</v>
      </c>
      <c r="AH28" s="62">
        <f t="shared" si="1"/>
        <v>340000</v>
      </c>
      <c r="AI28" s="59" t="s">
        <v>231</v>
      </c>
      <c r="AJ28" s="61">
        <v>37</v>
      </c>
      <c r="AK28" s="59" t="s">
        <v>231</v>
      </c>
      <c r="AL28" s="63">
        <f t="shared" si="2"/>
        <v>1850000</v>
      </c>
      <c r="AM28" s="59" t="s">
        <v>231</v>
      </c>
      <c r="AN28" s="62">
        <v>0</v>
      </c>
      <c r="AO28" s="59" t="s">
        <v>231</v>
      </c>
      <c r="AP28" s="61">
        <v>88</v>
      </c>
      <c r="AQ28" s="59" t="s">
        <v>231</v>
      </c>
      <c r="AR28" s="62">
        <f t="shared" si="3"/>
        <v>4294400</v>
      </c>
      <c r="AS28" s="59" t="s">
        <v>231</v>
      </c>
      <c r="AT28" s="61">
        <v>37</v>
      </c>
      <c r="AU28" s="59" t="s">
        <v>231</v>
      </c>
      <c r="AV28" s="62">
        <f t="shared" si="4"/>
        <v>2257000</v>
      </c>
      <c r="AW28" s="59" t="s">
        <v>231</v>
      </c>
      <c r="AX28" s="62">
        <v>0</v>
      </c>
      <c r="AY28" s="59" t="s">
        <v>231</v>
      </c>
      <c r="AZ28" s="64">
        <f>100600</f>
        <v>100600</v>
      </c>
      <c r="BA28" s="59" t="s">
        <v>231</v>
      </c>
    </row>
    <row r="29" spans="1:53" ht="15" customHeight="1" x14ac:dyDescent="0.3">
      <c r="A29" s="8" t="s">
        <v>0</v>
      </c>
      <c r="B29" s="8" t="s">
        <v>1</v>
      </c>
      <c r="C29" s="8" t="s">
        <v>2</v>
      </c>
      <c r="D29" s="8" t="s">
        <v>13</v>
      </c>
      <c r="E29" s="8" t="s">
        <v>14</v>
      </c>
      <c r="F29" s="8" t="s">
        <v>15</v>
      </c>
      <c r="G29" s="8" t="s">
        <v>16</v>
      </c>
      <c r="H29" s="8" t="s">
        <v>17</v>
      </c>
      <c r="I29" s="8" t="s">
        <v>18</v>
      </c>
      <c r="J29" s="8" t="s">
        <v>19</v>
      </c>
      <c r="K29" s="8" t="s">
        <v>20</v>
      </c>
      <c r="L29" s="8" t="s">
        <v>21</v>
      </c>
      <c r="M29" s="8" t="s">
        <v>22</v>
      </c>
      <c r="N29" s="12"/>
      <c r="O29" s="12"/>
      <c r="P29" s="12"/>
      <c r="S29" s="59" t="s">
        <v>235</v>
      </c>
      <c r="T29" s="46" t="s">
        <v>236</v>
      </c>
      <c r="U29" s="59" t="s">
        <v>235</v>
      </c>
      <c r="V29" s="51" t="s">
        <v>237</v>
      </c>
      <c r="W29" s="59" t="s">
        <v>235</v>
      </c>
      <c r="X29" s="60">
        <v>203068</v>
      </c>
      <c r="Y29" s="59" t="s">
        <v>235</v>
      </c>
      <c r="Z29" s="51" t="s">
        <v>238</v>
      </c>
      <c r="AA29" s="59" t="s">
        <v>235</v>
      </c>
      <c r="AB29" s="61">
        <v>72</v>
      </c>
      <c r="AC29" s="59" t="s">
        <v>235</v>
      </c>
      <c r="AD29" s="62">
        <f t="shared" si="0"/>
        <v>2880000</v>
      </c>
      <c r="AE29" s="59" t="s">
        <v>235</v>
      </c>
      <c r="AF29" s="61">
        <v>5</v>
      </c>
      <c r="AG29" s="59" t="s">
        <v>235</v>
      </c>
      <c r="AH29" s="62">
        <f t="shared" si="1"/>
        <v>100000</v>
      </c>
      <c r="AI29" s="59" t="s">
        <v>235</v>
      </c>
      <c r="AJ29" s="61">
        <v>21</v>
      </c>
      <c r="AK29" s="59" t="s">
        <v>235</v>
      </c>
      <c r="AL29" s="63">
        <f t="shared" si="2"/>
        <v>1050000</v>
      </c>
      <c r="AM29" s="59" t="s">
        <v>235</v>
      </c>
      <c r="AN29" s="62">
        <v>0</v>
      </c>
      <c r="AO29" s="59" t="s">
        <v>235</v>
      </c>
      <c r="AP29" s="61">
        <v>77</v>
      </c>
      <c r="AQ29" s="59" t="s">
        <v>235</v>
      </c>
      <c r="AR29" s="62">
        <f t="shared" si="3"/>
        <v>3757600</v>
      </c>
      <c r="AS29" s="59" t="s">
        <v>235</v>
      </c>
      <c r="AT29" s="61">
        <v>21</v>
      </c>
      <c r="AU29" s="59" t="s">
        <v>235</v>
      </c>
      <c r="AV29" s="62">
        <f t="shared" si="4"/>
        <v>1281000</v>
      </c>
      <c r="AW29" s="59" t="s">
        <v>235</v>
      </c>
      <c r="AX29" s="62">
        <v>478240</v>
      </c>
      <c r="AY29" s="59" t="s">
        <v>235</v>
      </c>
      <c r="AZ29" s="64">
        <v>80600</v>
      </c>
      <c r="BA29" s="59" t="s">
        <v>235</v>
      </c>
    </row>
    <row r="30" spans="1:53" ht="66" x14ac:dyDescent="0.3">
      <c r="A30" s="24" t="s">
        <v>107</v>
      </c>
      <c r="B30" s="8" t="s">
        <v>131</v>
      </c>
      <c r="C30" s="78" t="s">
        <v>58</v>
      </c>
      <c r="D30" s="78"/>
      <c r="E30" s="78"/>
      <c r="F30" s="78"/>
      <c r="G30" s="8" t="s">
        <v>59</v>
      </c>
      <c r="H30" s="8" t="s">
        <v>366</v>
      </c>
      <c r="I30" s="8" t="s">
        <v>55</v>
      </c>
      <c r="J30" s="8" t="s">
        <v>60</v>
      </c>
      <c r="K30" s="8" t="s">
        <v>61</v>
      </c>
      <c r="L30" s="8" t="s">
        <v>28</v>
      </c>
      <c r="M30" s="8" t="s">
        <v>31</v>
      </c>
      <c r="N30" s="12"/>
      <c r="O30" s="12"/>
      <c r="P30" s="12"/>
      <c r="S30" s="59" t="s">
        <v>239</v>
      </c>
      <c r="T30" s="46" t="s">
        <v>240</v>
      </c>
      <c r="U30" s="59" t="s">
        <v>239</v>
      </c>
      <c r="V30" s="51" t="s">
        <v>241</v>
      </c>
      <c r="W30" s="59" t="s">
        <v>239</v>
      </c>
      <c r="X30" s="60">
        <v>203035</v>
      </c>
      <c r="Y30" s="59" t="s">
        <v>239</v>
      </c>
      <c r="Z30" s="51" t="s">
        <v>242</v>
      </c>
      <c r="AA30" s="59" t="s">
        <v>239</v>
      </c>
      <c r="AB30" s="61">
        <v>26</v>
      </c>
      <c r="AC30" s="59" t="s">
        <v>239</v>
      </c>
      <c r="AD30" s="62">
        <f t="shared" si="0"/>
        <v>1040000</v>
      </c>
      <c r="AE30" s="59" t="s">
        <v>239</v>
      </c>
      <c r="AF30" s="61">
        <v>1</v>
      </c>
      <c r="AG30" s="59" t="s">
        <v>239</v>
      </c>
      <c r="AH30" s="62">
        <f t="shared" si="1"/>
        <v>20000</v>
      </c>
      <c r="AI30" s="59" t="s">
        <v>239</v>
      </c>
      <c r="AJ30" s="61">
        <v>16</v>
      </c>
      <c r="AK30" s="59" t="s">
        <v>239</v>
      </c>
      <c r="AL30" s="63">
        <f t="shared" si="2"/>
        <v>800000</v>
      </c>
      <c r="AM30" s="59" t="s">
        <v>239</v>
      </c>
      <c r="AN30" s="62">
        <v>0</v>
      </c>
      <c r="AO30" s="59" t="s">
        <v>239</v>
      </c>
      <c r="AP30" s="61">
        <v>27</v>
      </c>
      <c r="AQ30" s="59" t="s">
        <v>239</v>
      </c>
      <c r="AR30" s="62">
        <f t="shared" si="3"/>
        <v>1317600</v>
      </c>
      <c r="AS30" s="59" t="s">
        <v>239</v>
      </c>
      <c r="AT30" s="61">
        <v>16</v>
      </c>
      <c r="AU30" s="59" t="s">
        <v>239</v>
      </c>
      <c r="AV30" s="62">
        <f t="shared" si="4"/>
        <v>976000</v>
      </c>
      <c r="AW30" s="59" t="s">
        <v>239</v>
      </c>
      <c r="AX30" s="62">
        <v>0</v>
      </c>
      <c r="AY30" s="59" t="s">
        <v>239</v>
      </c>
      <c r="AZ30" s="64">
        <v>37200</v>
      </c>
      <c r="BA30" s="59" t="s">
        <v>239</v>
      </c>
    </row>
    <row r="31" spans="1:53" ht="132" x14ac:dyDescent="0.3">
      <c r="A31" s="25" t="s">
        <v>108</v>
      </c>
      <c r="B31" s="8" t="s">
        <v>32</v>
      </c>
      <c r="C31" s="8" t="s">
        <v>62</v>
      </c>
      <c r="D31" s="8" t="s">
        <v>105</v>
      </c>
      <c r="E31" s="8" t="s">
        <v>128</v>
      </c>
      <c r="F31" s="8" t="s">
        <v>106</v>
      </c>
      <c r="G31" s="8" t="s">
        <v>34</v>
      </c>
      <c r="H31" s="8" t="s">
        <v>34</v>
      </c>
      <c r="I31" s="8" t="s">
        <v>34</v>
      </c>
      <c r="J31" s="8" t="s">
        <v>34</v>
      </c>
      <c r="K31" s="8" t="s">
        <v>34</v>
      </c>
      <c r="L31" s="8" t="s">
        <v>34</v>
      </c>
      <c r="M31" s="8" t="s">
        <v>34</v>
      </c>
      <c r="N31" s="12"/>
      <c r="O31" s="12"/>
      <c r="P31" s="12"/>
      <c r="S31" s="59" t="s">
        <v>243</v>
      </c>
      <c r="T31" s="46" t="s">
        <v>244</v>
      </c>
      <c r="U31" s="59" t="s">
        <v>243</v>
      </c>
      <c r="V31" s="51" t="s">
        <v>245</v>
      </c>
      <c r="W31" s="59" t="s">
        <v>243</v>
      </c>
      <c r="X31" s="60">
        <v>203052</v>
      </c>
      <c r="Y31" s="59" t="s">
        <v>243</v>
      </c>
      <c r="Z31" s="51" t="s">
        <v>246</v>
      </c>
      <c r="AA31" s="59" t="s">
        <v>243</v>
      </c>
      <c r="AB31" s="61">
        <v>29</v>
      </c>
      <c r="AC31" s="59" t="s">
        <v>243</v>
      </c>
      <c r="AD31" s="62">
        <f t="shared" si="0"/>
        <v>1160000</v>
      </c>
      <c r="AE31" s="59" t="s">
        <v>243</v>
      </c>
      <c r="AF31" s="61">
        <v>4</v>
      </c>
      <c r="AG31" s="59" t="s">
        <v>243</v>
      </c>
      <c r="AH31" s="62">
        <f t="shared" si="1"/>
        <v>80000</v>
      </c>
      <c r="AI31" s="59" t="s">
        <v>243</v>
      </c>
      <c r="AJ31" s="61">
        <v>26</v>
      </c>
      <c r="AK31" s="59" t="s">
        <v>243</v>
      </c>
      <c r="AL31" s="63">
        <f t="shared" si="2"/>
        <v>1300000</v>
      </c>
      <c r="AM31" s="59" t="s">
        <v>243</v>
      </c>
      <c r="AN31" s="62">
        <v>0</v>
      </c>
      <c r="AO31" s="59" t="s">
        <v>243</v>
      </c>
      <c r="AP31" s="61">
        <v>33</v>
      </c>
      <c r="AQ31" s="59" t="s">
        <v>243</v>
      </c>
      <c r="AR31" s="62">
        <f t="shared" si="3"/>
        <v>1610400</v>
      </c>
      <c r="AS31" s="59" t="s">
        <v>243</v>
      </c>
      <c r="AT31" s="61">
        <v>26</v>
      </c>
      <c r="AU31" s="59" t="s">
        <v>243</v>
      </c>
      <c r="AV31" s="62">
        <f t="shared" si="4"/>
        <v>1586000</v>
      </c>
      <c r="AW31" s="59" t="s">
        <v>243</v>
      </c>
      <c r="AX31" s="62">
        <v>0</v>
      </c>
      <c r="AY31" s="59" t="s">
        <v>243</v>
      </c>
      <c r="AZ31" s="64">
        <v>50800</v>
      </c>
      <c r="BA31" s="59" t="s">
        <v>243</v>
      </c>
    </row>
    <row r="32" spans="1:53" ht="18" customHeight="1" x14ac:dyDescent="0.3">
      <c r="A32" s="25" t="s">
        <v>109</v>
      </c>
      <c r="B32" s="8" t="s">
        <v>42</v>
      </c>
      <c r="C32" s="8" t="s">
        <v>43</v>
      </c>
      <c r="D32" s="8" t="s">
        <v>44</v>
      </c>
      <c r="E32" s="8" t="s">
        <v>45</v>
      </c>
      <c r="F32" s="8" t="s">
        <v>46</v>
      </c>
      <c r="G32" s="8" t="s">
        <v>63</v>
      </c>
      <c r="H32" s="8" t="s">
        <v>64</v>
      </c>
      <c r="I32" s="8" t="s">
        <v>65</v>
      </c>
      <c r="J32" s="8" t="s">
        <v>50</v>
      </c>
      <c r="K32" s="8" t="s">
        <v>51</v>
      </c>
      <c r="L32" s="8" t="s">
        <v>66</v>
      </c>
      <c r="M32" s="8" t="s">
        <v>67</v>
      </c>
      <c r="N32" s="12"/>
      <c r="O32" s="12"/>
      <c r="P32" s="12"/>
      <c r="S32" s="59" t="s">
        <v>247</v>
      </c>
      <c r="T32" s="46" t="s">
        <v>248</v>
      </c>
      <c r="U32" s="59" t="s">
        <v>247</v>
      </c>
      <c r="V32" s="51" t="s">
        <v>249</v>
      </c>
      <c r="W32" s="59" t="s">
        <v>247</v>
      </c>
      <c r="X32" s="60">
        <v>203050</v>
      </c>
      <c r="Y32" s="59" t="s">
        <v>247</v>
      </c>
      <c r="Z32" s="51" t="s">
        <v>250</v>
      </c>
      <c r="AA32" s="59" t="s">
        <v>247</v>
      </c>
      <c r="AB32" s="61">
        <v>22</v>
      </c>
      <c r="AC32" s="59" t="s">
        <v>247</v>
      </c>
      <c r="AD32" s="62">
        <f t="shared" si="0"/>
        <v>880000</v>
      </c>
      <c r="AE32" s="59" t="s">
        <v>247</v>
      </c>
      <c r="AF32" s="61">
        <v>5</v>
      </c>
      <c r="AG32" s="59" t="s">
        <v>247</v>
      </c>
      <c r="AH32" s="62">
        <f t="shared" si="1"/>
        <v>100000</v>
      </c>
      <c r="AI32" s="59" t="s">
        <v>247</v>
      </c>
      <c r="AJ32" s="61">
        <v>15</v>
      </c>
      <c r="AK32" s="59" t="s">
        <v>247</v>
      </c>
      <c r="AL32" s="63">
        <f t="shared" si="2"/>
        <v>750000</v>
      </c>
      <c r="AM32" s="59" t="s">
        <v>247</v>
      </c>
      <c r="AN32" s="62">
        <v>0</v>
      </c>
      <c r="AO32" s="59" t="s">
        <v>247</v>
      </c>
      <c r="AP32" s="61">
        <v>27</v>
      </c>
      <c r="AQ32" s="59" t="s">
        <v>247</v>
      </c>
      <c r="AR32" s="62">
        <f t="shared" si="3"/>
        <v>1317600</v>
      </c>
      <c r="AS32" s="59" t="s">
        <v>247</v>
      </c>
      <c r="AT32" s="61">
        <v>15</v>
      </c>
      <c r="AU32" s="59" t="s">
        <v>247</v>
      </c>
      <c r="AV32" s="62">
        <f t="shared" si="4"/>
        <v>915000</v>
      </c>
      <c r="AW32" s="59" t="s">
        <v>247</v>
      </c>
      <c r="AX32" s="62">
        <v>68320</v>
      </c>
      <c r="AY32" s="59" t="s">
        <v>247</v>
      </c>
      <c r="AZ32" s="64">
        <v>34600</v>
      </c>
      <c r="BA32" s="59" t="s">
        <v>247</v>
      </c>
    </row>
    <row r="33" spans="1:53" ht="32.450000000000003" customHeight="1" x14ac:dyDescent="0.3">
      <c r="A33" s="25" t="s">
        <v>110</v>
      </c>
      <c r="B33" s="21">
        <v>8000</v>
      </c>
      <c r="C33" s="75"/>
      <c r="D33" s="41"/>
      <c r="E33" s="48">
        <v>0</v>
      </c>
      <c r="F33" s="8">
        <f>5*C33+2*E33</f>
        <v>0</v>
      </c>
      <c r="G33" s="9">
        <f>F33*B33</f>
        <v>0</v>
      </c>
      <c r="H33" s="74"/>
      <c r="I33" s="9">
        <f>G33+H33</f>
        <v>0</v>
      </c>
      <c r="J33" s="6" t="str">
        <f>IF(F5=0,"Kérjük, válassza ki a szerződésszámát az 1. pontban!",VLOOKUP(F5,AQ5:AR59,2,0))</f>
        <v>Kérjük, válassza ki a szerződésszámát az 1. pontban!</v>
      </c>
      <c r="K33" s="6" t="str">
        <f>IF(F5=0,"Kérjk, válassza ki a szerződésszámát az 1. pontban!",VLOOKUP(F5,AW5:AX59,2,0))</f>
        <v>Kérjk, válassza ki a szerződésszámát az 1. pontban!</v>
      </c>
      <c r="L33" s="9" t="e">
        <f>J33+K33</f>
        <v>#VALUE!</v>
      </c>
      <c r="M33" s="9" t="e">
        <f>L33-I33</f>
        <v>#VALUE!</v>
      </c>
      <c r="N33" s="33"/>
      <c r="O33" s="12"/>
      <c r="P33" s="12"/>
      <c r="S33" s="59" t="s">
        <v>251</v>
      </c>
      <c r="T33" s="46" t="s">
        <v>252</v>
      </c>
      <c r="U33" s="59" t="s">
        <v>251</v>
      </c>
      <c r="V33" s="51" t="s">
        <v>253</v>
      </c>
      <c r="W33" s="59" t="s">
        <v>251</v>
      </c>
      <c r="X33" s="60">
        <v>203055</v>
      </c>
      <c r="Y33" s="59" t="s">
        <v>251</v>
      </c>
      <c r="Z33" s="51" t="s">
        <v>254</v>
      </c>
      <c r="AA33" s="59" t="s">
        <v>251</v>
      </c>
      <c r="AB33" s="61">
        <v>8</v>
      </c>
      <c r="AC33" s="59" t="s">
        <v>251</v>
      </c>
      <c r="AD33" s="62">
        <f t="shared" si="0"/>
        <v>320000</v>
      </c>
      <c r="AE33" s="59" t="s">
        <v>251</v>
      </c>
      <c r="AF33" s="61">
        <v>2</v>
      </c>
      <c r="AG33" s="59" t="s">
        <v>251</v>
      </c>
      <c r="AH33" s="62">
        <f t="shared" si="1"/>
        <v>40000</v>
      </c>
      <c r="AI33" s="59" t="s">
        <v>251</v>
      </c>
      <c r="AJ33" s="61">
        <v>8</v>
      </c>
      <c r="AK33" s="59" t="s">
        <v>251</v>
      </c>
      <c r="AL33" s="63">
        <f t="shared" si="2"/>
        <v>400000</v>
      </c>
      <c r="AM33" s="59" t="s">
        <v>251</v>
      </c>
      <c r="AN33" s="62">
        <v>0</v>
      </c>
      <c r="AO33" s="59" t="s">
        <v>251</v>
      </c>
      <c r="AP33" s="61">
        <v>10</v>
      </c>
      <c r="AQ33" s="59" t="s">
        <v>251</v>
      </c>
      <c r="AR33" s="62">
        <f t="shared" si="3"/>
        <v>488000</v>
      </c>
      <c r="AS33" s="59" t="s">
        <v>251</v>
      </c>
      <c r="AT33" s="61">
        <v>8</v>
      </c>
      <c r="AU33" s="59" t="s">
        <v>251</v>
      </c>
      <c r="AV33" s="62">
        <f t="shared" si="4"/>
        <v>488000</v>
      </c>
      <c r="AW33" s="59" t="s">
        <v>251</v>
      </c>
      <c r="AX33" s="62">
        <v>0</v>
      </c>
      <c r="AY33" s="59" t="s">
        <v>251</v>
      </c>
      <c r="AZ33" s="64">
        <v>15200</v>
      </c>
      <c r="BA33" s="59" t="s">
        <v>251</v>
      </c>
    </row>
    <row r="34" spans="1:53" ht="18" customHeight="1" x14ac:dyDescent="0.35">
      <c r="A34" s="25" t="s">
        <v>111</v>
      </c>
      <c r="B34" s="21">
        <v>10000</v>
      </c>
      <c r="C34" s="76"/>
      <c r="D34" s="76"/>
      <c r="E34" s="47">
        <v>0</v>
      </c>
      <c r="F34" s="7">
        <f>C34*5+2*E34</f>
        <v>0</v>
      </c>
      <c r="G34" s="6">
        <f>F34*B34</f>
        <v>0</v>
      </c>
      <c r="H34" s="74"/>
      <c r="I34" s="6">
        <f>G34+H34</f>
        <v>0</v>
      </c>
      <c r="J34" s="6" t="str">
        <f>IF(F5=0,"Kérjük, válassza ki a szerződés számát az 1. pontban!",VLOOKUP(F5,AU5:AV59,2,0))</f>
        <v>Kérjük, válassza ki a szerződés számát az 1. pontban!</v>
      </c>
      <c r="K34" s="6">
        <v>0</v>
      </c>
      <c r="L34" s="9" t="e">
        <f>J34+K34</f>
        <v>#VALUE!</v>
      </c>
      <c r="M34" s="9" t="e">
        <f>L34-I34</f>
        <v>#VALUE!</v>
      </c>
      <c r="N34" s="36"/>
      <c r="O34" s="12"/>
      <c r="P34" s="12"/>
      <c r="S34" s="59" t="s">
        <v>255</v>
      </c>
      <c r="T34" s="46" t="s">
        <v>256</v>
      </c>
      <c r="U34" s="59" t="s">
        <v>255</v>
      </c>
      <c r="V34" s="51" t="s">
        <v>257</v>
      </c>
      <c r="W34" s="59" t="s">
        <v>255</v>
      </c>
      <c r="X34" s="60">
        <v>203044</v>
      </c>
      <c r="Y34" s="59" t="s">
        <v>255</v>
      </c>
      <c r="Z34" s="51" t="s">
        <v>258</v>
      </c>
      <c r="AA34" s="59" t="s">
        <v>255</v>
      </c>
      <c r="AB34" s="61">
        <v>9</v>
      </c>
      <c r="AC34" s="59" t="s">
        <v>255</v>
      </c>
      <c r="AD34" s="62">
        <f t="shared" si="0"/>
        <v>360000</v>
      </c>
      <c r="AE34" s="59" t="s">
        <v>255</v>
      </c>
      <c r="AF34" s="61">
        <v>1</v>
      </c>
      <c r="AG34" s="59" t="s">
        <v>255</v>
      </c>
      <c r="AH34" s="62">
        <f t="shared" si="1"/>
        <v>20000</v>
      </c>
      <c r="AI34" s="59" t="s">
        <v>255</v>
      </c>
      <c r="AJ34" s="61">
        <v>4</v>
      </c>
      <c r="AK34" s="59" t="s">
        <v>255</v>
      </c>
      <c r="AL34" s="63">
        <f t="shared" si="2"/>
        <v>200000</v>
      </c>
      <c r="AM34" s="59" t="s">
        <v>255</v>
      </c>
      <c r="AN34" s="62">
        <v>0</v>
      </c>
      <c r="AO34" s="59" t="s">
        <v>255</v>
      </c>
      <c r="AP34" s="61">
        <v>10</v>
      </c>
      <c r="AQ34" s="59" t="s">
        <v>255</v>
      </c>
      <c r="AR34" s="62">
        <f t="shared" si="3"/>
        <v>488000</v>
      </c>
      <c r="AS34" s="59" t="s">
        <v>255</v>
      </c>
      <c r="AT34" s="61">
        <v>4</v>
      </c>
      <c r="AU34" s="59" t="s">
        <v>255</v>
      </c>
      <c r="AV34" s="62">
        <f t="shared" si="4"/>
        <v>244000</v>
      </c>
      <c r="AW34" s="59" t="s">
        <v>255</v>
      </c>
      <c r="AX34" s="62">
        <v>78080</v>
      </c>
      <c r="AY34" s="59" t="s">
        <v>255</v>
      </c>
      <c r="AZ34" s="64">
        <v>11600</v>
      </c>
      <c r="BA34" s="59" t="s">
        <v>255</v>
      </c>
    </row>
    <row r="35" spans="1:53" ht="49.5" x14ac:dyDescent="0.3">
      <c r="A35" s="25" t="s">
        <v>112</v>
      </c>
      <c r="B35" s="8" t="s">
        <v>68</v>
      </c>
      <c r="C35" s="8">
        <f t="shared" ref="C35:M35" si="10">SUM(C33:C34)</f>
        <v>0</v>
      </c>
      <c r="D35" s="8">
        <f t="shared" si="10"/>
        <v>0</v>
      </c>
      <c r="E35" s="8">
        <f t="shared" si="10"/>
        <v>0</v>
      </c>
      <c r="F35" s="8">
        <f t="shared" si="10"/>
        <v>0</v>
      </c>
      <c r="G35" s="9">
        <f t="shared" si="10"/>
        <v>0</v>
      </c>
      <c r="H35" s="9">
        <f t="shared" si="10"/>
        <v>0</v>
      </c>
      <c r="I35" s="9">
        <f t="shared" si="10"/>
        <v>0</v>
      </c>
      <c r="J35" s="9">
        <f t="shared" si="10"/>
        <v>0</v>
      </c>
      <c r="K35" s="9">
        <f t="shared" si="10"/>
        <v>0</v>
      </c>
      <c r="L35" s="9" t="e">
        <f t="shared" si="10"/>
        <v>#VALUE!</v>
      </c>
      <c r="M35" s="9" t="e">
        <f t="shared" si="10"/>
        <v>#VALUE!</v>
      </c>
      <c r="N35" s="12"/>
      <c r="O35" s="12"/>
      <c r="P35" s="12"/>
      <c r="S35" s="59" t="s">
        <v>259</v>
      </c>
      <c r="T35" s="46" t="s">
        <v>260</v>
      </c>
      <c r="U35" s="59" t="s">
        <v>259</v>
      </c>
      <c r="V35" s="51" t="s">
        <v>261</v>
      </c>
      <c r="W35" s="59" t="s">
        <v>259</v>
      </c>
      <c r="X35" s="60">
        <v>203054</v>
      </c>
      <c r="Y35" s="59" t="s">
        <v>259</v>
      </c>
      <c r="Z35" s="51" t="s">
        <v>262</v>
      </c>
      <c r="AA35" s="59" t="s">
        <v>259</v>
      </c>
      <c r="AB35" s="61">
        <v>7</v>
      </c>
      <c r="AC35" s="59" t="s">
        <v>259</v>
      </c>
      <c r="AD35" s="62">
        <f t="shared" si="0"/>
        <v>280000</v>
      </c>
      <c r="AE35" s="59" t="s">
        <v>259</v>
      </c>
      <c r="AF35" s="61">
        <v>1</v>
      </c>
      <c r="AG35" s="59" t="s">
        <v>259</v>
      </c>
      <c r="AH35" s="62">
        <f t="shared" si="1"/>
        <v>20000</v>
      </c>
      <c r="AI35" s="59" t="s">
        <v>259</v>
      </c>
      <c r="AJ35" s="61">
        <v>14</v>
      </c>
      <c r="AK35" s="59" t="s">
        <v>259</v>
      </c>
      <c r="AL35" s="63">
        <f t="shared" si="2"/>
        <v>700000</v>
      </c>
      <c r="AM35" s="59" t="s">
        <v>259</v>
      </c>
      <c r="AN35" s="62">
        <v>0</v>
      </c>
      <c r="AO35" s="59" t="s">
        <v>259</v>
      </c>
      <c r="AP35" s="61">
        <v>8</v>
      </c>
      <c r="AQ35" s="59" t="s">
        <v>259</v>
      </c>
      <c r="AR35" s="62">
        <f t="shared" si="3"/>
        <v>390400</v>
      </c>
      <c r="AS35" s="59" t="s">
        <v>259</v>
      </c>
      <c r="AT35" s="61">
        <v>14</v>
      </c>
      <c r="AU35" s="59" t="s">
        <v>259</v>
      </c>
      <c r="AV35" s="62">
        <f t="shared" si="4"/>
        <v>854000</v>
      </c>
      <c r="AW35" s="59" t="s">
        <v>259</v>
      </c>
      <c r="AX35" s="62">
        <v>0</v>
      </c>
      <c r="AY35" s="59" t="s">
        <v>259</v>
      </c>
      <c r="AZ35" s="64">
        <v>20000</v>
      </c>
      <c r="BA35" s="59" t="s">
        <v>259</v>
      </c>
    </row>
    <row r="36" spans="1:53" ht="15" customHeight="1" x14ac:dyDescent="0.25">
      <c r="A36" s="79" t="s">
        <v>69</v>
      </c>
      <c r="B36" s="79"/>
      <c r="C36" s="79"/>
      <c r="D36" s="79"/>
      <c r="E36" s="79"/>
      <c r="F36" s="26"/>
      <c r="G36" s="26"/>
      <c r="H36" s="26"/>
      <c r="I36" s="17"/>
      <c r="J36" s="17"/>
      <c r="K36" s="17"/>
      <c r="L36" s="17"/>
      <c r="M36" s="17"/>
      <c r="N36" s="17"/>
      <c r="O36" s="17"/>
      <c r="P36" s="12"/>
      <c r="Q36" s="3"/>
      <c r="R36" s="3"/>
      <c r="S36" s="59" t="s">
        <v>263</v>
      </c>
      <c r="T36" s="46" t="s">
        <v>264</v>
      </c>
      <c r="U36" s="59" t="s">
        <v>263</v>
      </c>
      <c r="V36" s="51" t="s">
        <v>265</v>
      </c>
      <c r="W36" s="59" t="s">
        <v>263</v>
      </c>
      <c r="X36" s="60">
        <v>203039</v>
      </c>
      <c r="Y36" s="59" t="s">
        <v>263</v>
      </c>
      <c r="Z36" s="51" t="s">
        <v>266</v>
      </c>
      <c r="AA36" s="59" t="s">
        <v>263</v>
      </c>
      <c r="AB36" s="61">
        <v>15</v>
      </c>
      <c r="AC36" s="59" t="s">
        <v>263</v>
      </c>
      <c r="AD36" s="62">
        <f t="shared" si="0"/>
        <v>600000</v>
      </c>
      <c r="AE36" s="59" t="s">
        <v>263</v>
      </c>
      <c r="AF36" s="61">
        <v>11</v>
      </c>
      <c r="AG36" s="59" t="s">
        <v>263</v>
      </c>
      <c r="AH36" s="62">
        <f t="shared" si="1"/>
        <v>220000</v>
      </c>
      <c r="AI36" s="59" t="s">
        <v>263</v>
      </c>
      <c r="AJ36" s="61">
        <v>11</v>
      </c>
      <c r="AK36" s="59" t="s">
        <v>263</v>
      </c>
      <c r="AL36" s="63">
        <f t="shared" si="2"/>
        <v>550000</v>
      </c>
      <c r="AM36" s="59" t="s">
        <v>263</v>
      </c>
      <c r="AN36" s="62">
        <v>0</v>
      </c>
      <c r="AO36" s="59" t="s">
        <v>263</v>
      </c>
      <c r="AP36" s="61">
        <v>26</v>
      </c>
      <c r="AQ36" s="59" t="s">
        <v>263</v>
      </c>
      <c r="AR36" s="62">
        <f t="shared" si="3"/>
        <v>1268800</v>
      </c>
      <c r="AS36" s="59" t="s">
        <v>263</v>
      </c>
      <c r="AT36" s="61">
        <v>11</v>
      </c>
      <c r="AU36" s="59" t="s">
        <v>263</v>
      </c>
      <c r="AV36" s="62">
        <f t="shared" si="4"/>
        <v>671000</v>
      </c>
      <c r="AW36" s="59" t="s">
        <v>263</v>
      </c>
      <c r="AX36" s="62">
        <v>0</v>
      </c>
      <c r="AY36" s="59" t="s">
        <v>263</v>
      </c>
      <c r="AZ36" s="64">
        <v>27400</v>
      </c>
      <c r="BA36" s="59" t="s">
        <v>263</v>
      </c>
    </row>
    <row r="37" spans="1:53" ht="15" customHeight="1" x14ac:dyDescent="0.25">
      <c r="A37" s="27"/>
      <c r="B37" s="27"/>
      <c r="C37" s="27"/>
      <c r="D37" s="27"/>
      <c r="E37" s="27"/>
      <c r="F37" s="28"/>
      <c r="G37" s="28"/>
      <c r="H37" s="28"/>
      <c r="I37" s="17"/>
      <c r="J37" s="17"/>
      <c r="K37" s="17" t="s">
        <v>327</v>
      </c>
      <c r="L37" s="17"/>
      <c r="M37" s="17"/>
      <c r="N37" s="17"/>
      <c r="O37" s="17"/>
      <c r="P37" s="12"/>
      <c r="Q37" s="3"/>
      <c r="R37" s="3"/>
      <c r="S37" s="59" t="s">
        <v>267</v>
      </c>
      <c r="T37" s="46" t="s">
        <v>268</v>
      </c>
      <c r="U37" s="59" t="s">
        <v>267</v>
      </c>
      <c r="V37" s="51" t="s">
        <v>269</v>
      </c>
      <c r="W37" s="59" t="s">
        <v>267</v>
      </c>
      <c r="X37" s="60">
        <v>203029</v>
      </c>
      <c r="Y37" s="59" t="s">
        <v>267</v>
      </c>
      <c r="Z37" s="51" t="s">
        <v>270</v>
      </c>
      <c r="AA37" s="59" t="s">
        <v>267</v>
      </c>
      <c r="AB37" s="61">
        <v>11</v>
      </c>
      <c r="AC37" s="59" t="s">
        <v>267</v>
      </c>
      <c r="AD37" s="62">
        <f t="shared" si="0"/>
        <v>440000</v>
      </c>
      <c r="AE37" s="59" t="s">
        <v>267</v>
      </c>
      <c r="AF37" s="61">
        <v>0</v>
      </c>
      <c r="AG37" s="59" t="s">
        <v>267</v>
      </c>
      <c r="AH37" s="62">
        <f t="shared" si="1"/>
        <v>0</v>
      </c>
      <c r="AI37" s="59" t="s">
        <v>267</v>
      </c>
      <c r="AJ37" s="61">
        <v>4</v>
      </c>
      <c r="AK37" s="59" t="s">
        <v>267</v>
      </c>
      <c r="AL37" s="63">
        <f t="shared" si="2"/>
        <v>200000</v>
      </c>
      <c r="AM37" s="59" t="s">
        <v>267</v>
      </c>
      <c r="AN37" s="62">
        <v>24000</v>
      </c>
      <c r="AO37" s="59" t="s">
        <v>267</v>
      </c>
      <c r="AP37" s="61">
        <v>11</v>
      </c>
      <c r="AQ37" s="59" t="s">
        <v>267</v>
      </c>
      <c r="AR37" s="62">
        <f t="shared" si="3"/>
        <v>536800</v>
      </c>
      <c r="AS37" s="59" t="s">
        <v>267</v>
      </c>
      <c r="AT37" s="61">
        <v>4</v>
      </c>
      <c r="AU37" s="59" t="s">
        <v>267</v>
      </c>
      <c r="AV37" s="62">
        <f t="shared" si="4"/>
        <v>244000</v>
      </c>
      <c r="AW37" s="59" t="s">
        <v>267</v>
      </c>
      <c r="AX37" s="62">
        <v>68320</v>
      </c>
      <c r="AY37" s="59" t="s">
        <v>267</v>
      </c>
      <c r="AZ37" s="64">
        <f>12800+480</f>
        <v>13280</v>
      </c>
      <c r="BA37" s="59" t="s">
        <v>267</v>
      </c>
    </row>
    <row r="38" spans="1:53" ht="15" customHeight="1" x14ac:dyDescent="0.25">
      <c r="A38" s="16" t="s">
        <v>113</v>
      </c>
      <c r="B38" s="80" t="s">
        <v>70</v>
      </c>
      <c r="C38" s="80"/>
      <c r="D38" s="80"/>
      <c r="E38" s="80"/>
      <c r="F38" s="16"/>
      <c r="G38" s="12"/>
      <c r="H38" s="16" t="s">
        <v>114</v>
      </c>
      <c r="I38" s="94" t="s">
        <v>71</v>
      </c>
      <c r="J38" s="94"/>
      <c r="K38" s="94"/>
      <c r="L38" s="94"/>
      <c r="M38" s="94"/>
      <c r="N38" s="16"/>
      <c r="O38" s="16"/>
      <c r="P38" s="12"/>
      <c r="Q38" s="3"/>
      <c r="R38" s="3"/>
      <c r="S38" s="59" t="s">
        <v>271</v>
      </c>
      <c r="T38" s="46" t="s">
        <v>272</v>
      </c>
      <c r="U38" s="59" t="s">
        <v>271</v>
      </c>
      <c r="V38" s="51" t="s">
        <v>273</v>
      </c>
      <c r="W38" s="59" t="s">
        <v>271</v>
      </c>
      <c r="X38" s="60">
        <v>203078</v>
      </c>
      <c r="Y38" s="59" t="s">
        <v>271</v>
      </c>
      <c r="Z38" s="51" t="s">
        <v>274</v>
      </c>
      <c r="AA38" s="59" t="s">
        <v>271</v>
      </c>
      <c r="AB38" s="61">
        <v>65</v>
      </c>
      <c r="AC38" s="59" t="s">
        <v>271</v>
      </c>
      <c r="AD38" s="62">
        <f t="shared" si="0"/>
        <v>2600000</v>
      </c>
      <c r="AE38" s="59" t="s">
        <v>271</v>
      </c>
      <c r="AF38" s="61">
        <v>2</v>
      </c>
      <c r="AG38" s="59" t="s">
        <v>271</v>
      </c>
      <c r="AH38" s="62">
        <f t="shared" si="1"/>
        <v>40000</v>
      </c>
      <c r="AI38" s="59" t="s">
        <v>271</v>
      </c>
      <c r="AJ38" s="61">
        <v>6</v>
      </c>
      <c r="AK38" s="59" t="s">
        <v>271</v>
      </c>
      <c r="AL38" s="63">
        <f t="shared" si="2"/>
        <v>300000</v>
      </c>
      <c r="AM38" s="59" t="s">
        <v>271</v>
      </c>
      <c r="AN38" s="62">
        <v>0</v>
      </c>
      <c r="AO38" s="59" t="s">
        <v>271</v>
      </c>
      <c r="AP38" s="61">
        <v>67</v>
      </c>
      <c r="AQ38" s="59" t="s">
        <v>271</v>
      </c>
      <c r="AR38" s="62">
        <f t="shared" si="3"/>
        <v>3269600</v>
      </c>
      <c r="AS38" s="59" t="s">
        <v>271</v>
      </c>
      <c r="AT38" s="61">
        <v>6</v>
      </c>
      <c r="AU38" s="59" t="s">
        <v>271</v>
      </c>
      <c r="AV38" s="62">
        <f t="shared" si="4"/>
        <v>366000</v>
      </c>
      <c r="AW38" s="59" t="s">
        <v>271</v>
      </c>
      <c r="AX38" s="62">
        <v>0</v>
      </c>
      <c r="AY38" s="59" t="s">
        <v>271</v>
      </c>
      <c r="AZ38" s="64">
        <v>58800</v>
      </c>
      <c r="BA38" s="59" t="s">
        <v>271</v>
      </c>
    </row>
    <row r="39" spans="1:53" ht="15" customHeight="1" x14ac:dyDescent="0.3">
      <c r="A39" s="8" t="s">
        <v>0</v>
      </c>
      <c r="B39" s="8" t="s">
        <v>1</v>
      </c>
      <c r="C39" s="8" t="s">
        <v>2</v>
      </c>
      <c r="D39" s="8" t="s">
        <v>13</v>
      </c>
      <c r="E39" s="8" t="s">
        <v>14</v>
      </c>
      <c r="F39" s="12"/>
      <c r="G39" s="12"/>
      <c r="H39" s="8" t="s">
        <v>0</v>
      </c>
      <c r="I39" s="8" t="s">
        <v>1</v>
      </c>
      <c r="J39" s="8" t="s">
        <v>2</v>
      </c>
      <c r="K39" s="8" t="s">
        <v>13</v>
      </c>
      <c r="L39" s="8" t="s">
        <v>14</v>
      </c>
      <c r="M39" s="8" t="s">
        <v>15</v>
      </c>
      <c r="P39" s="12"/>
      <c r="Q39" s="3"/>
      <c r="R39" s="3"/>
      <c r="S39" s="59" t="s">
        <v>275</v>
      </c>
      <c r="T39" s="46" t="s">
        <v>276</v>
      </c>
      <c r="U39" s="59" t="s">
        <v>275</v>
      </c>
      <c r="V39" s="51" t="s">
        <v>277</v>
      </c>
      <c r="W39" s="59" t="s">
        <v>275</v>
      </c>
      <c r="X39" s="60">
        <v>203041</v>
      </c>
      <c r="Y39" s="59" t="s">
        <v>275</v>
      </c>
      <c r="Z39" s="51" t="s">
        <v>278</v>
      </c>
      <c r="AA39" s="59" t="s">
        <v>275</v>
      </c>
      <c r="AB39" s="61">
        <v>18</v>
      </c>
      <c r="AC39" s="59" t="s">
        <v>275</v>
      </c>
      <c r="AD39" s="62">
        <f t="shared" si="0"/>
        <v>720000</v>
      </c>
      <c r="AE39" s="59" t="s">
        <v>275</v>
      </c>
      <c r="AF39" s="61">
        <v>2</v>
      </c>
      <c r="AG39" s="59" t="s">
        <v>275</v>
      </c>
      <c r="AH39" s="62">
        <f t="shared" si="1"/>
        <v>40000</v>
      </c>
      <c r="AI39" s="59" t="s">
        <v>275</v>
      </c>
      <c r="AJ39" s="61">
        <v>17</v>
      </c>
      <c r="AK39" s="59" t="s">
        <v>275</v>
      </c>
      <c r="AL39" s="63">
        <f t="shared" si="2"/>
        <v>850000</v>
      </c>
      <c r="AM39" s="59" t="s">
        <v>275</v>
      </c>
      <c r="AN39" s="62">
        <v>0</v>
      </c>
      <c r="AO39" s="59" t="s">
        <v>275</v>
      </c>
      <c r="AP39" s="61">
        <v>20</v>
      </c>
      <c r="AQ39" s="59" t="s">
        <v>275</v>
      </c>
      <c r="AR39" s="62">
        <f t="shared" si="3"/>
        <v>976000</v>
      </c>
      <c r="AS39" s="59" t="s">
        <v>275</v>
      </c>
      <c r="AT39" s="61">
        <v>17</v>
      </c>
      <c r="AU39" s="59" t="s">
        <v>275</v>
      </c>
      <c r="AV39" s="62">
        <f t="shared" si="4"/>
        <v>1037000</v>
      </c>
      <c r="AW39" s="59" t="s">
        <v>275</v>
      </c>
      <c r="AX39" s="62">
        <v>0</v>
      </c>
      <c r="AY39" s="59" t="s">
        <v>275</v>
      </c>
      <c r="AZ39" s="64">
        <v>32200</v>
      </c>
      <c r="BA39" s="59" t="s">
        <v>275</v>
      </c>
    </row>
    <row r="40" spans="1:53" ht="118.5" customHeight="1" x14ac:dyDescent="0.3">
      <c r="A40" s="19" t="s">
        <v>115</v>
      </c>
      <c r="B40" s="8" t="s">
        <v>365</v>
      </c>
      <c r="C40" s="8" t="s">
        <v>72</v>
      </c>
      <c r="D40" s="8" t="s">
        <v>135</v>
      </c>
      <c r="E40" s="8" t="s">
        <v>31</v>
      </c>
      <c r="F40" s="12"/>
      <c r="G40" s="12"/>
      <c r="H40" s="19" t="s">
        <v>120</v>
      </c>
      <c r="I40" s="8" t="s">
        <v>119</v>
      </c>
      <c r="J40" s="8" t="s">
        <v>73</v>
      </c>
      <c r="K40" s="8" t="s">
        <v>127</v>
      </c>
      <c r="L40" s="8" t="s">
        <v>130</v>
      </c>
      <c r="M40" s="8" t="s">
        <v>55</v>
      </c>
      <c r="P40" s="12"/>
      <c r="Q40" s="3"/>
      <c r="R40" s="3"/>
      <c r="S40" s="59" t="s">
        <v>279</v>
      </c>
      <c r="T40" s="46" t="s">
        <v>280</v>
      </c>
      <c r="U40" s="59" t="s">
        <v>279</v>
      </c>
      <c r="V40" s="51" t="s">
        <v>281</v>
      </c>
      <c r="W40" s="59" t="s">
        <v>279</v>
      </c>
      <c r="X40" s="60">
        <v>203045</v>
      </c>
      <c r="Y40" s="59" t="s">
        <v>279</v>
      </c>
      <c r="Z40" s="51" t="s">
        <v>282</v>
      </c>
      <c r="AA40" s="59" t="s">
        <v>279</v>
      </c>
      <c r="AB40" s="61">
        <v>34</v>
      </c>
      <c r="AC40" s="59" t="s">
        <v>279</v>
      </c>
      <c r="AD40" s="62">
        <f t="shared" si="0"/>
        <v>1360000</v>
      </c>
      <c r="AE40" s="59" t="s">
        <v>279</v>
      </c>
      <c r="AF40" s="61">
        <v>5</v>
      </c>
      <c r="AG40" s="59" t="s">
        <v>279</v>
      </c>
      <c r="AH40" s="62">
        <f t="shared" si="1"/>
        <v>100000</v>
      </c>
      <c r="AI40" s="59" t="s">
        <v>279</v>
      </c>
      <c r="AJ40" s="61">
        <v>23</v>
      </c>
      <c r="AK40" s="59" t="s">
        <v>279</v>
      </c>
      <c r="AL40" s="63">
        <f t="shared" si="2"/>
        <v>1150000</v>
      </c>
      <c r="AM40" s="59" t="s">
        <v>279</v>
      </c>
      <c r="AN40" s="62">
        <v>0</v>
      </c>
      <c r="AO40" s="59" t="s">
        <v>279</v>
      </c>
      <c r="AP40" s="61">
        <v>39</v>
      </c>
      <c r="AQ40" s="59" t="s">
        <v>279</v>
      </c>
      <c r="AR40" s="62">
        <f t="shared" si="3"/>
        <v>1903200</v>
      </c>
      <c r="AS40" s="59" t="s">
        <v>279</v>
      </c>
      <c r="AT40" s="61">
        <v>23</v>
      </c>
      <c r="AU40" s="59" t="s">
        <v>279</v>
      </c>
      <c r="AV40" s="62">
        <f t="shared" si="4"/>
        <v>1403000</v>
      </c>
      <c r="AW40" s="59" t="s">
        <v>279</v>
      </c>
      <c r="AX40" s="62">
        <v>0</v>
      </c>
      <c r="AY40" s="59" t="s">
        <v>279</v>
      </c>
      <c r="AZ40" s="64">
        <v>52200</v>
      </c>
      <c r="BA40" s="59" t="s">
        <v>279</v>
      </c>
    </row>
    <row r="41" spans="1:53" ht="18" customHeight="1" x14ac:dyDescent="0.3">
      <c r="A41" s="19" t="s">
        <v>116</v>
      </c>
      <c r="B41" s="8" t="s">
        <v>34</v>
      </c>
      <c r="C41" s="8" t="s">
        <v>34</v>
      </c>
      <c r="D41" s="8" t="s">
        <v>34</v>
      </c>
      <c r="E41" s="8" t="s">
        <v>34</v>
      </c>
      <c r="F41" s="12"/>
      <c r="G41" s="12"/>
      <c r="H41" s="19" t="s">
        <v>121</v>
      </c>
      <c r="I41" s="8"/>
      <c r="J41" s="8" t="s">
        <v>34</v>
      </c>
      <c r="K41" s="8" t="s">
        <v>34</v>
      </c>
      <c r="L41" s="8" t="s">
        <v>34</v>
      </c>
      <c r="M41" s="8" t="s">
        <v>34</v>
      </c>
      <c r="P41" s="12"/>
      <c r="Q41" s="3"/>
      <c r="R41" s="3"/>
      <c r="S41" s="59" t="s">
        <v>283</v>
      </c>
      <c r="T41" s="46" t="s">
        <v>284</v>
      </c>
      <c r="U41" s="59" t="s">
        <v>283</v>
      </c>
      <c r="V41" s="51" t="s">
        <v>285</v>
      </c>
      <c r="W41" s="59" t="s">
        <v>283</v>
      </c>
      <c r="X41" s="60">
        <v>203048</v>
      </c>
      <c r="Y41" s="59" t="s">
        <v>283</v>
      </c>
      <c r="Z41" s="51" t="s">
        <v>286</v>
      </c>
      <c r="AA41" s="59" t="s">
        <v>283</v>
      </c>
      <c r="AB41" s="61">
        <v>27</v>
      </c>
      <c r="AC41" s="59" t="s">
        <v>283</v>
      </c>
      <c r="AD41" s="62">
        <f t="shared" si="0"/>
        <v>1080000</v>
      </c>
      <c r="AE41" s="59" t="s">
        <v>283</v>
      </c>
      <c r="AF41" s="61">
        <v>1</v>
      </c>
      <c r="AG41" s="59" t="s">
        <v>283</v>
      </c>
      <c r="AH41" s="62">
        <f t="shared" si="1"/>
        <v>20000</v>
      </c>
      <c r="AI41" s="59" t="s">
        <v>283</v>
      </c>
      <c r="AJ41" s="61">
        <v>22</v>
      </c>
      <c r="AK41" s="59" t="s">
        <v>283</v>
      </c>
      <c r="AL41" s="63">
        <f t="shared" si="2"/>
        <v>1100000</v>
      </c>
      <c r="AM41" s="59" t="s">
        <v>283</v>
      </c>
      <c r="AN41" s="62">
        <v>0</v>
      </c>
      <c r="AO41" s="59" t="s">
        <v>283</v>
      </c>
      <c r="AP41" s="61">
        <v>28</v>
      </c>
      <c r="AQ41" s="59" t="s">
        <v>283</v>
      </c>
      <c r="AR41" s="62">
        <f t="shared" si="3"/>
        <v>1366400</v>
      </c>
      <c r="AS41" s="59" t="s">
        <v>283</v>
      </c>
      <c r="AT41" s="61">
        <v>22</v>
      </c>
      <c r="AU41" s="59" t="s">
        <v>283</v>
      </c>
      <c r="AV41" s="62">
        <f t="shared" si="4"/>
        <v>1342000</v>
      </c>
      <c r="AW41" s="59" t="s">
        <v>283</v>
      </c>
      <c r="AX41" s="62">
        <v>0</v>
      </c>
      <c r="AY41" s="59" t="s">
        <v>283</v>
      </c>
      <c r="AZ41" s="64">
        <v>44000</v>
      </c>
      <c r="BA41" s="59" t="s">
        <v>283</v>
      </c>
    </row>
    <row r="42" spans="1:53" ht="18" customHeight="1" x14ac:dyDescent="0.3">
      <c r="A42" s="19" t="s">
        <v>117</v>
      </c>
      <c r="B42" s="8" t="s">
        <v>42</v>
      </c>
      <c r="C42" s="8" t="s">
        <v>74</v>
      </c>
      <c r="D42" s="8" t="s">
        <v>75</v>
      </c>
      <c r="E42" s="8" t="s">
        <v>76</v>
      </c>
      <c r="F42" s="12"/>
      <c r="G42" s="12"/>
      <c r="H42" s="19" t="s">
        <v>122</v>
      </c>
      <c r="I42" s="8" t="s">
        <v>42</v>
      </c>
      <c r="J42" s="8" t="s">
        <v>43</v>
      </c>
      <c r="K42" s="8" t="s">
        <v>44</v>
      </c>
      <c r="L42" s="8" t="s">
        <v>45</v>
      </c>
      <c r="M42" s="8" t="s">
        <v>77</v>
      </c>
      <c r="P42" s="12"/>
      <c r="Q42" s="3"/>
      <c r="R42" s="3"/>
      <c r="S42" s="59" t="s">
        <v>287</v>
      </c>
      <c r="T42" s="70" t="s">
        <v>288</v>
      </c>
      <c r="U42" s="59" t="s">
        <v>287</v>
      </c>
      <c r="V42" s="71" t="s">
        <v>289</v>
      </c>
      <c r="W42" s="59" t="s">
        <v>287</v>
      </c>
      <c r="X42" s="72" t="s">
        <v>290</v>
      </c>
      <c r="Y42" s="59" t="s">
        <v>287</v>
      </c>
      <c r="Z42" s="71"/>
      <c r="AA42" s="59" t="s">
        <v>287</v>
      </c>
      <c r="AB42" s="61">
        <v>25</v>
      </c>
      <c r="AC42" s="59" t="s">
        <v>287</v>
      </c>
      <c r="AD42" s="62">
        <f t="shared" si="0"/>
        <v>1000000</v>
      </c>
      <c r="AE42" s="59" t="s">
        <v>287</v>
      </c>
      <c r="AF42" s="61">
        <v>1</v>
      </c>
      <c r="AG42" s="59" t="s">
        <v>287</v>
      </c>
      <c r="AH42" s="62">
        <f t="shared" si="1"/>
        <v>20000</v>
      </c>
      <c r="AI42" s="59" t="s">
        <v>287</v>
      </c>
      <c r="AJ42" s="61">
        <v>9</v>
      </c>
      <c r="AK42" s="59" t="s">
        <v>287</v>
      </c>
      <c r="AL42" s="63">
        <f t="shared" si="2"/>
        <v>450000</v>
      </c>
      <c r="AM42" s="59" t="s">
        <v>287</v>
      </c>
      <c r="AN42" s="62">
        <v>0</v>
      </c>
      <c r="AO42" s="59" t="s">
        <v>287</v>
      </c>
      <c r="AP42" s="61">
        <v>26</v>
      </c>
      <c r="AQ42" s="59" t="s">
        <v>287</v>
      </c>
      <c r="AR42" s="62">
        <f t="shared" si="3"/>
        <v>1268800</v>
      </c>
      <c r="AS42" s="59" t="s">
        <v>287</v>
      </c>
      <c r="AT42" s="61">
        <v>9</v>
      </c>
      <c r="AU42" s="59" t="s">
        <v>287</v>
      </c>
      <c r="AV42" s="62">
        <f t="shared" si="4"/>
        <v>549000</v>
      </c>
      <c r="AW42" s="59" t="s">
        <v>287</v>
      </c>
      <c r="AX42" s="62">
        <v>956480</v>
      </c>
      <c r="AY42" s="59" t="s">
        <v>287</v>
      </c>
      <c r="AZ42" s="64">
        <v>29400</v>
      </c>
      <c r="BA42" s="59" t="s">
        <v>287</v>
      </c>
    </row>
    <row r="43" spans="1:53" ht="18" customHeight="1" x14ac:dyDescent="0.3">
      <c r="A43" s="19" t="s">
        <v>118</v>
      </c>
      <c r="B43" s="6" t="str">
        <f>IF(F5=0,"Kérjük, válassza ki a szerződésszámát az 1. pontban!",VLOOKUP(F5,AY5:AZ59,2,0))</f>
        <v>Kérjük, válassza ki a szerződésszámát az 1. pontban!</v>
      </c>
      <c r="C43" s="9">
        <f>N25</f>
        <v>0</v>
      </c>
      <c r="D43" s="9">
        <f>C43*0.02</f>
        <v>0</v>
      </c>
      <c r="E43" s="9" t="e">
        <f>B43-D43</f>
        <v>#VALUE!</v>
      </c>
      <c r="F43" s="12"/>
      <c r="G43" s="12"/>
      <c r="H43" s="19" t="s">
        <v>123</v>
      </c>
      <c r="I43" s="8" t="s">
        <v>78</v>
      </c>
      <c r="J43" s="6" t="e">
        <f>F25</f>
        <v>#VALUE!</v>
      </c>
      <c r="K43" s="6" t="e">
        <f>L35</f>
        <v>#VALUE!</v>
      </c>
      <c r="L43" s="6" t="str">
        <f>B43</f>
        <v>Kérjük, válassza ki a szerződésszámát az 1. pontban!</v>
      </c>
      <c r="M43" s="9" t="e">
        <f>J43+K43+L43</f>
        <v>#VALUE!</v>
      </c>
      <c r="P43" s="12"/>
      <c r="Q43" s="3"/>
      <c r="R43" s="3"/>
      <c r="S43" s="53" t="s">
        <v>291</v>
      </c>
      <c r="T43" s="46" t="s">
        <v>292</v>
      </c>
      <c r="U43" s="53" t="s">
        <v>291</v>
      </c>
      <c r="V43" s="71" t="s">
        <v>293</v>
      </c>
      <c r="W43" s="53" t="s">
        <v>291</v>
      </c>
      <c r="X43" s="72">
        <v>100522</v>
      </c>
      <c r="Y43" s="53" t="s">
        <v>291</v>
      </c>
      <c r="Z43" s="71"/>
      <c r="AA43" s="53" t="s">
        <v>291</v>
      </c>
      <c r="AB43" s="61">
        <v>26</v>
      </c>
      <c r="AC43" s="53" t="s">
        <v>291</v>
      </c>
      <c r="AD43" s="62">
        <f t="shared" si="0"/>
        <v>1040000</v>
      </c>
      <c r="AE43" s="53" t="s">
        <v>291</v>
      </c>
      <c r="AF43" s="61">
        <v>0</v>
      </c>
      <c r="AG43" s="53" t="s">
        <v>291</v>
      </c>
      <c r="AH43" s="62">
        <f t="shared" si="1"/>
        <v>0</v>
      </c>
      <c r="AI43" s="53" t="s">
        <v>291</v>
      </c>
      <c r="AJ43" s="61">
        <v>9</v>
      </c>
      <c r="AK43" s="53" t="s">
        <v>291</v>
      </c>
      <c r="AL43" s="63">
        <f t="shared" si="2"/>
        <v>450000</v>
      </c>
      <c r="AM43" s="53" t="s">
        <v>291</v>
      </c>
      <c r="AN43" s="62">
        <v>0</v>
      </c>
      <c r="AO43" s="53" t="s">
        <v>291</v>
      </c>
      <c r="AP43" s="61">
        <v>26</v>
      </c>
      <c r="AQ43" s="53" t="s">
        <v>291</v>
      </c>
      <c r="AR43" s="62">
        <f t="shared" si="3"/>
        <v>1268800</v>
      </c>
      <c r="AS43" s="53" t="s">
        <v>291</v>
      </c>
      <c r="AT43" s="61">
        <v>9</v>
      </c>
      <c r="AU43" s="53" t="s">
        <v>291</v>
      </c>
      <c r="AV43" s="62">
        <f t="shared" si="4"/>
        <v>549000</v>
      </c>
      <c r="AW43" s="53" t="s">
        <v>291</v>
      </c>
      <c r="AX43" s="62">
        <v>0</v>
      </c>
      <c r="AY43" s="53" t="s">
        <v>291</v>
      </c>
      <c r="AZ43" s="64">
        <v>29800</v>
      </c>
      <c r="BA43" s="53" t="s">
        <v>291</v>
      </c>
    </row>
    <row r="44" spans="1:53" ht="35.25" customHeight="1" x14ac:dyDescent="0.35">
      <c r="A44" s="12"/>
      <c r="B44" s="36"/>
      <c r="C44" s="12"/>
      <c r="D44" s="12"/>
      <c r="E44" s="12"/>
      <c r="F44" s="12"/>
      <c r="G44" s="12"/>
      <c r="H44" s="19" t="s">
        <v>124</v>
      </c>
      <c r="I44" s="8" t="s">
        <v>129</v>
      </c>
      <c r="J44" s="6">
        <f>N25</f>
        <v>0</v>
      </c>
      <c r="K44" s="6">
        <f>I35</f>
        <v>0</v>
      </c>
      <c r="L44" s="6">
        <f>D43</f>
        <v>0</v>
      </c>
      <c r="M44" s="9">
        <f>SUM(J44:L44)</f>
        <v>0</v>
      </c>
      <c r="Q44" s="3"/>
      <c r="R44" s="3"/>
      <c r="S44" s="53" t="s">
        <v>294</v>
      </c>
      <c r="T44" s="46" t="s">
        <v>295</v>
      </c>
      <c r="U44" s="53" t="s">
        <v>294</v>
      </c>
      <c r="V44" s="51" t="s">
        <v>296</v>
      </c>
      <c r="W44" s="53" t="s">
        <v>294</v>
      </c>
      <c r="X44" s="60">
        <v>203058</v>
      </c>
      <c r="Y44" s="53" t="s">
        <v>294</v>
      </c>
      <c r="Z44" s="51" t="s">
        <v>297</v>
      </c>
      <c r="AA44" s="53" t="s">
        <v>294</v>
      </c>
      <c r="AB44" s="61">
        <v>24</v>
      </c>
      <c r="AC44" s="53" t="s">
        <v>294</v>
      </c>
      <c r="AD44" s="62">
        <f t="shared" si="0"/>
        <v>960000</v>
      </c>
      <c r="AE44" s="53" t="s">
        <v>294</v>
      </c>
      <c r="AF44" s="61">
        <v>0</v>
      </c>
      <c r="AG44" s="53" t="s">
        <v>294</v>
      </c>
      <c r="AH44" s="62">
        <f t="shared" si="1"/>
        <v>0</v>
      </c>
      <c r="AI44" s="53" t="s">
        <v>294</v>
      </c>
      <c r="AJ44" s="61">
        <v>34</v>
      </c>
      <c r="AK44" s="53" t="s">
        <v>294</v>
      </c>
      <c r="AL44" s="63">
        <f t="shared" si="2"/>
        <v>1700000</v>
      </c>
      <c r="AM44" s="53" t="s">
        <v>294</v>
      </c>
      <c r="AN44" s="62">
        <v>0</v>
      </c>
      <c r="AO44" s="53" t="s">
        <v>294</v>
      </c>
      <c r="AP44" s="61">
        <v>24</v>
      </c>
      <c r="AQ44" s="53" t="s">
        <v>294</v>
      </c>
      <c r="AR44" s="62">
        <f t="shared" si="3"/>
        <v>1171200</v>
      </c>
      <c r="AS44" s="53" t="s">
        <v>294</v>
      </c>
      <c r="AT44" s="61">
        <v>34</v>
      </c>
      <c r="AU44" s="53" t="s">
        <v>294</v>
      </c>
      <c r="AV44" s="62">
        <f t="shared" si="4"/>
        <v>2074000</v>
      </c>
      <c r="AW44" s="53" t="s">
        <v>294</v>
      </c>
      <c r="AX44" s="62">
        <v>0</v>
      </c>
      <c r="AY44" s="53" t="s">
        <v>294</v>
      </c>
      <c r="AZ44" s="64">
        <v>53200</v>
      </c>
      <c r="BA44" s="53" t="s">
        <v>294</v>
      </c>
    </row>
    <row r="45" spans="1:53" ht="34.5" x14ac:dyDescent="0.3">
      <c r="A45" s="12"/>
      <c r="B45" s="12"/>
      <c r="C45" s="12"/>
      <c r="D45" s="12"/>
      <c r="E45" s="12"/>
      <c r="F45" s="12"/>
      <c r="G45" s="12"/>
      <c r="H45" s="19" t="s">
        <v>125</v>
      </c>
      <c r="I45" s="8" t="s">
        <v>102</v>
      </c>
      <c r="J45" s="29" t="e">
        <f>J43-J44</f>
        <v>#VALUE!</v>
      </c>
      <c r="K45" s="29" t="e">
        <f t="shared" ref="K45:M45" si="11">K43-K44</f>
        <v>#VALUE!</v>
      </c>
      <c r="L45" s="29" t="e">
        <f t="shared" si="11"/>
        <v>#VALUE!</v>
      </c>
      <c r="M45" s="29" t="e">
        <f t="shared" si="11"/>
        <v>#VALUE!</v>
      </c>
      <c r="Q45" s="3"/>
      <c r="R45" s="3"/>
      <c r="S45" s="59" t="s">
        <v>298</v>
      </c>
      <c r="T45" s="46" t="s">
        <v>299</v>
      </c>
      <c r="U45" s="59" t="s">
        <v>298</v>
      </c>
      <c r="V45" s="51" t="s">
        <v>300</v>
      </c>
      <c r="W45" s="59" t="s">
        <v>298</v>
      </c>
      <c r="X45" s="60">
        <v>203069</v>
      </c>
      <c r="Y45" s="59" t="s">
        <v>298</v>
      </c>
      <c r="Z45" s="51" t="s">
        <v>301</v>
      </c>
      <c r="AA45" s="59" t="s">
        <v>298</v>
      </c>
      <c r="AB45" s="61">
        <v>100</v>
      </c>
      <c r="AC45" s="59" t="s">
        <v>298</v>
      </c>
      <c r="AD45" s="62">
        <f t="shared" si="0"/>
        <v>4000000</v>
      </c>
      <c r="AE45" s="59" t="s">
        <v>298</v>
      </c>
      <c r="AF45" s="61">
        <v>0</v>
      </c>
      <c r="AG45" s="59" t="s">
        <v>298</v>
      </c>
      <c r="AH45" s="62">
        <f t="shared" si="1"/>
        <v>0</v>
      </c>
      <c r="AI45" s="59" t="s">
        <v>298</v>
      </c>
      <c r="AJ45" s="61">
        <v>62</v>
      </c>
      <c r="AK45" s="59" t="s">
        <v>298</v>
      </c>
      <c r="AL45" s="63">
        <f t="shared" si="2"/>
        <v>3100000</v>
      </c>
      <c r="AM45" s="59" t="s">
        <v>298</v>
      </c>
      <c r="AN45" s="62">
        <v>0</v>
      </c>
      <c r="AO45" s="59" t="s">
        <v>298</v>
      </c>
      <c r="AP45" s="61">
        <v>94</v>
      </c>
      <c r="AQ45" s="59" t="s">
        <v>298</v>
      </c>
      <c r="AR45" s="62">
        <f t="shared" si="3"/>
        <v>4587200</v>
      </c>
      <c r="AS45" s="59" t="s">
        <v>298</v>
      </c>
      <c r="AT45" s="61">
        <v>62</v>
      </c>
      <c r="AU45" s="59" t="s">
        <v>298</v>
      </c>
      <c r="AV45" s="62">
        <f t="shared" si="4"/>
        <v>3782000</v>
      </c>
      <c r="AW45" s="59" t="s">
        <v>298</v>
      </c>
      <c r="AX45" s="62">
        <v>0</v>
      </c>
      <c r="AY45" s="59" t="s">
        <v>298</v>
      </c>
      <c r="AZ45" s="64">
        <v>142000</v>
      </c>
      <c r="BA45" s="59" t="s">
        <v>298</v>
      </c>
    </row>
    <row r="46" spans="1:53" x14ac:dyDescent="0.3">
      <c r="A46" s="12"/>
      <c r="B46" s="12"/>
      <c r="C46" s="12"/>
      <c r="D46" s="12"/>
      <c r="E46" s="12"/>
      <c r="F46" s="12"/>
      <c r="G46" s="12"/>
      <c r="H46" s="12"/>
      <c r="Q46" s="3"/>
      <c r="R46" s="3"/>
      <c r="S46" s="59" t="s">
        <v>302</v>
      </c>
      <c r="T46" s="46" t="s">
        <v>303</v>
      </c>
      <c r="U46" s="59" t="s">
        <v>302</v>
      </c>
      <c r="V46" s="51" t="s">
        <v>304</v>
      </c>
      <c r="W46" s="59" t="s">
        <v>302</v>
      </c>
      <c r="X46" s="60">
        <v>203034</v>
      </c>
      <c r="Y46" s="59" t="s">
        <v>302</v>
      </c>
      <c r="Z46" s="51" t="s">
        <v>305</v>
      </c>
      <c r="AA46" s="59" t="s">
        <v>302</v>
      </c>
      <c r="AB46" s="61">
        <v>30</v>
      </c>
      <c r="AC46" s="59" t="s">
        <v>302</v>
      </c>
      <c r="AD46" s="62">
        <f t="shared" si="0"/>
        <v>1200000</v>
      </c>
      <c r="AE46" s="59" t="s">
        <v>302</v>
      </c>
      <c r="AF46" s="61">
        <v>10</v>
      </c>
      <c r="AG46" s="59" t="s">
        <v>302</v>
      </c>
      <c r="AH46" s="62">
        <f t="shared" si="1"/>
        <v>200000</v>
      </c>
      <c r="AI46" s="59" t="s">
        <v>302</v>
      </c>
      <c r="AJ46" s="61">
        <v>25</v>
      </c>
      <c r="AK46" s="59" t="s">
        <v>302</v>
      </c>
      <c r="AL46" s="63">
        <f t="shared" si="2"/>
        <v>1250000</v>
      </c>
      <c r="AM46" s="59" t="s">
        <v>302</v>
      </c>
      <c r="AN46" s="62">
        <v>0</v>
      </c>
      <c r="AO46" s="59" t="s">
        <v>302</v>
      </c>
      <c r="AP46" s="61">
        <v>40</v>
      </c>
      <c r="AQ46" s="59" t="s">
        <v>302</v>
      </c>
      <c r="AR46" s="62">
        <f t="shared" si="3"/>
        <v>1952000</v>
      </c>
      <c r="AS46" s="59" t="s">
        <v>302</v>
      </c>
      <c r="AT46" s="61">
        <v>25</v>
      </c>
      <c r="AU46" s="59" t="s">
        <v>302</v>
      </c>
      <c r="AV46" s="62">
        <f t="shared" si="4"/>
        <v>1525000</v>
      </c>
      <c r="AW46" s="59" t="s">
        <v>302</v>
      </c>
      <c r="AX46" s="62">
        <v>0</v>
      </c>
      <c r="AY46" s="59" t="s">
        <v>302</v>
      </c>
      <c r="AZ46" s="64">
        <v>53000</v>
      </c>
      <c r="BA46" s="59" t="s">
        <v>302</v>
      </c>
    </row>
    <row r="47" spans="1:53" x14ac:dyDescent="0.3">
      <c r="B47" s="12"/>
      <c r="C47" s="12"/>
      <c r="D47" s="12"/>
      <c r="Q47" s="3"/>
      <c r="R47" s="3"/>
      <c r="S47" s="59" t="s">
        <v>306</v>
      </c>
      <c r="T47" s="46" t="s">
        <v>307</v>
      </c>
      <c r="U47" s="59" t="s">
        <v>306</v>
      </c>
      <c r="V47" s="51" t="s">
        <v>308</v>
      </c>
      <c r="W47" s="59" t="s">
        <v>306</v>
      </c>
      <c r="X47" s="60">
        <v>203036</v>
      </c>
      <c r="Y47" s="59" t="s">
        <v>306</v>
      </c>
      <c r="Z47" s="51" t="s">
        <v>309</v>
      </c>
      <c r="AA47" s="59" t="s">
        <v>306</v>
      </c>
      <c r="AB47" s="61">
        <v>28</v>
      </c>
      <c r="AC47" s="59" t="s">
        <v>306</v>
      </c>
      <c r="AD47" s="62">
        <f t="shared" si="0"/>
        <v>1120000</v>
      </c>
      <c r="AE47" s="59" t="s">
        <v>306</v>
      </c>
      <c r="AF47" s="61">
        <v>0</v>
      </c>
      <c r="AG47" s="59" t="s">
        <v>306</v>
      </c>
      <c r="AH47" s="62">
        <f t="shared" si="1"/>
        <v>0</v>
      </c>
      <c r="AI47" s="59" t="s">
        <v>306</v>
      </c>
      <c r="AJ47" s="61">
        <v>12</v>
      </c>
      <c r="AK47" s="59" t="s">
        <v>306</v>
      </c>
      <c r="AL47" s="63">
        <f t="shared" si="2"/>
        <v>600000</v>
      </c>
      <c r="AM47" s="59" t="s">
        <v>306</v>
      </c>
      <c r="AN47" s="62">
        <v>0</v>
      </c>
      <c r="AO47" s="59" t="s">
        <v>306</v>
      </c>
      <c r="AP47" s="61">
        <v>28</v>
      </c>
      <c r="AQ47" s="59" t="s">
        <v>306</v>
      </c>
      <c r="AR47" s="62">
        <f t="shared" si="3"/>
        <v>1366400</v>
      </c>
      <c r="AS47" s="59" t="s">
        <v>306</v>
      </c>
      <c r="AT47" s="61">
        <v>12</v>
      </c>
      <c r="AU47" s="59" t="s">
        <v>306</v>
      </c>
      <c r="AV47" s="62">
        <f t="shared" si="4"/>
        <v>732000</v>
      </c>
      <c r="AW47" s="59" t="s">
        <v>306</v>
      </c>
      <c r="AX47" s="62">
        <v>0</v>
      </c>
      <c r="AY47" s="59" t="s">
        <v>306</v>
      </c>
      <c r="AZ47" s="64">
        <v>34400</v>
      </c>
      <c r="BA47" s="59" t="s">
        <v>306</v>
      </c>
    </row>
    <row r="48" spans="1:53" ht="18" x14ac:dyDescent="0.35">
      <c r="A48" s="12"/>
      <c r="B48" s="12"/>
      <c r="C48" s="12"/>
      <c r="D48" s="12"/>
      <c r="E48" s="39" t="s">
        <v>79</v>
      </c>
      <c r="F48" s="95">
        <f ca="1">TODAY()</f>
        <v>43112</v>
      </c>
      <c r="G48" s="95"/>
      <c r="H48" s="34"/>
      <c r="I48" s="38"/>
      <c r="Q48" s="3"/>
      <c r="R48" s="3"/>
      <c r="S48" s="59" t="s">
        <v>310</v>
      </c>
      <c r="T48" s="46" t="s">
        <v>311</v>
      </c>
      <c r="U48" s="59" t="s">
        <v>310</v>
      </c>
      <c r="V48" s="73" t="s">
        <v>312</v>
      </c>
      <c r="W48" s="59" t="s">
        <v>310</v>
      </c>
      <c r="X48" s="66">
        <v>202744</v>
      </c>
      <c r="Y48" s="59" t="s">
        <v>310</v>
      </c>
      <c r="Z48" s="51" t="s">
        <v>313</v>
      </c>
      <c r="AA48" s="59" t="s">
        <v>310</v>
      </c>
      <c r="AB48" s="61">
        <v>0</v>
      </c>
      <c r="AC48" s="59" t="s">
        <v>310</v>
      </c>
      <c r="AD48" s="62">
        <f t="shared" si="0"/>
        <v>0</v>
      </c>
      <c r="AE48" s="59" t="s">
        <v>310</v>
      </c>
      <c r="AF48" s="61">
        <v>0</v>
      </c>
      <c r="AG48" s="59" t="s">
        <v>310</v>
      </c>
      <c r="AH48" s="62">
        <f t="shared" si="1"/>
        <v>0</v>
      </c>
      <c r="AI48" s="59" t="s">
        <v>310</v>
      </c>
      <c r="AJ48" s="61">
        <v>10</v>
      </c>
      <c r="AK48" s="59" t="s">
        <v>310</v>
      </c>
      <c r="AL48" s="63">
        <f t="shared" si="2"/>
        <v>500000</v>
      </c>
      <c r="AM48" s="59" t="s">
        <v>310</v>
      </c>
      <c r="AN48" s="62">
        <v>0</v>
      </c>
      <c r="AO48" s="59" t="s">
        <v>310</v>
      </c>
      <c r="AP48" s="61">
        <v>0</v>
      </c>
      <c r="AQ48" s="59" t="s">
        <v>310</v>
      </c>
      <c r="AR48" s="62">
        <f t="shared" si="3"/>
        <v>0</v>
      </c>
      <c r="AS48" s="59" t="s">
        <v>310</v>
      </c>
      <c r="AT48" s="61">
        <v>10</v>
      </c>
      <c r="AU48" s="59" t="s">
        <v>310</v>
      </c>
      <c r="AV48" s="62">
        <f t="shared" si="4"/>
        <v>610000</v>
      </c>
      <c r="AW48" s="59" t="s">
        <v>310</v>
      </c>
      <c r="AX48" s="62">
        <v>0</v>
      </c>
      <c r="AY48" s="59" t="s">
        <v>310</v>
      </c>
      <c r="AZ48" s="64">
        <v>10000</v>
      </c>
      <c r="BA48" s="59" t="s">
        <v>310</v>
      </c>
    </row>
    <row r="49" spans="1:53" ht="16.5" customHeight="1" x14ac:dyDescent="0.3">
      <c r="A49" s="12"/>
      <c r="B49" s="12"/>
      <c r="C49" s="12"/>
      <c r="D49" s="12"/>
      <c r="E49" s="12"/>
      <c r="K49" s="12"/>
      <c r="L49" s="12"/>
      <c r="M49" s="12"/>
      <c r="N49" s="12"/>
      <c r="Q49" s="3"/>
      <c r="R49" s="3"/>
      <c r="S49" s="59" t="s">
        <v>314</v>
      </c>
      <c r="T49" s="46" t="s">
        <v>315</v>
      </c>
      <c r="U49" s="59" t="s">
        <v>314</v>
      </c>
      <c r="V49" s="65" t="s">
        <v>316</v>
      </c>
      <c r="W49" s="59" t="s">
        <v>314</v>
      </c>
      <c r="X49" s="66" t="s">
        <v>317</v>
      </c>
      <c r="Y49" s="59" t="s">
        <v>314</v>
      </c>
      <c r="Z49" s="51" t="s">
        <v>318</v>
      </c>
      <c r="AA49" s="59" t="s">
        <v>314</v>
      </c>
      <c r="AB49" s="61">
        <v>31</v>
      </c>
      <c r="AC49" s="59" t="s">
        <v>314</v>
      </c>
      <c r="AD49" s="62">
        <f t="shared" si="0"/>
        <v>1240000</v>
      </c>
      <c r="AE49" s="59" t="s">
        <v>314</v>
      </c>
      <c r="AF49" s="61">
        <v>3</v>
      </c>
      <c r="AG49" s="59" t="s">
        <v>314</v>
      </c>
      <c r="AH49" s="62">
        <f t="shared" si="1"/>
        <v>60000</v>
      </c>
      <c r="AI49" s="59" t="s">
        <v>314</v>
      </c>
      <c r="AJ49" s="61">
        <v>10</v>
      </c>
      <c r="AK49" s="59" t="s">
        <v>314</v>
      </c>
      <c r="AL49" s="63">
        <f t="shared" si="2"/>
        <v>500000</v>
      </c>
      <c r="AM49" s="59" t="s">
        <v>314</v>
      </c>
      <c r="AN49" s="62">
        <v>0</v>
      </c>
      <c r="AO49" s="59" t="s">
        <v>314</v>
      </c>
      <c r="AP49" s="61">
        <v>34</v>
      </c>
      <c r="AQ49" s="59" t="s">
        <v>314</v>
      </c>
      <c r="AR49" s="62">
        <f t="shared" si="3"/>
        <v>1659200</v>
      </c>
      <c r="AS49" s="59" t="s">
        <v>314</v>
      </c>
      <c r="AT49" s="61">
        <v>10</v>
      </c>
      <c r="AU49" s="59" t="s">
        <v>314</v>
      </c>
      <c r="AV49" s="62">
        <f t="shared" si="4"/>
        <v>610000</v>
      </c>
      <c r="AW49" s="59" t="s">
        <v>314</v>
      </c>
      <c r="AX49" s="62">
        <v>0</v>
      </c>
      <c r="AY49" s="59" t="s">
        <v>314</v>
      </c>
      <c r="AZ49" s="64">
        <v>36000</v>
      </c>
      <c r="BA49" s="59" t="s">
        <v>314</v>
      </c>
    </row>
    <row r="50" spans="1:53" x14ac:dyDescent="0.3">
      <c r="A50" s="12"/>
      <c r="B50" s="12"/>
      <c r="C50" s="12"/>
      <c r="D50" s="12"/>
      <c r="E50" s="12"/>
      <c r="F50" s="12"/>
      <c r="K50" s="30"/>
      <c r="L50" s="12"/>
      <c r="M50" s="12"/>
      <c r="N50" s="12"/>
      <c r="O50" s="12"/>
      <c r="Q50" s="3"/>
      <c r="R50" s="3"/>
      <c r="S50" s="59" t="s">
        <v>319</v>
      </c>
      <c r="T50" s="46" t="s">
        <v>320</v>
      </c>
      <c r="U50" s="59" t="s">
        <v>319</v>
      </c>
      <c r="V50" s="52" t="s">
        <v>321</v>
      </c>
      <c r="W50" s="59" t="s">
        <v>319</v>
      </c>
      <c r="X50" s="60">
        <v>203040</v>
      </c>
      <c r="Y50" s="59" t="s">
        <v>319</v>
      </c>
      <c r="Z50" s="51" t="s">
        <v>322</v>
      </c>
      <c r="AA50" s="59" t="s">
        <v>319</v>
      </c>
      <c r="AB50" s="61">
        <v>70</v>
      </c>
      <c r="AC50" s="59" t="s">
        <v>319</v>
      </c>
      <c r="AD50" s="62">
        <f t="shared" si="0"/>
        <v>2800000</v>
      </c>
      <c r="AE50" s="59" t="s">
        <v>319</v>
      </c>
      <c r="AF50" s="61">
        <v>1</v>
      </c>
      <c r="AG50" s="59" t="s">
        <v>319</v>
      </c>
      <c r="AH50" s="62">
        <f t="shared" si="1"/>
        <v>20000</v>
      </c>
      <c r="AI50" s="59" t="s">
        <v>319</v>
      </c>
      <c r="AJ50" s="61">
        <v>28</v>
      </c>
      <c r="AK50" s="59" t="s">
        <v>319</v>
      </c>
      <c r="AL50" s="63">
        <f t="shared" si="2"/>
        <v>1400000</v>
      </c>
      <c r="AM50" s="59" t="s">
        <v>319</v>
      </c>
      <c r="AN50" s="62">
        <v>0</v>
      </c>
      <c r="AO50" s="59" t="s">
        <v>319</v>
      </c>
      <c r="AP50" s="61">
        <v>71</v>
      </c>
      <c r="AQ50" s="59" t="s">
        <v>319</v>
      </c>
      <c r="AR50" s="62">
        <f t="shared" si="3"/>
        <v>3464800</v>
      </c>
      <c r="AS50" s="59" t="s">
        <v>319</v>
      </c>
      <c r="AT50" s="61">
        <v>28</v>
      </c>
      <c r="AU50" s="59" t="s">
        <v>319</v>
      </c>
      <c r="AV50" s="62">
        <f t="shared" si="4"/>
        <v>1708000</v>
      </c>
      <c r="AW50" s="59" t="s">
        <v>319</v>
      </c>
      <c r="AX50" s="62">
        <v>0</v>
      </c>
      <c r="AY50" s="59" t="s">
        <v>319</v>
      </c>
      <c r="AZ50" s="64">
        <v>84400</v>
      </c>
      <c r="BA50" s="59" t="s">
        <v>319</v>
      </c>
    </row>
    <row r="51" spans="1:53" ht="15" customHeight="1" x14ac:dyDescent="0.3">
      <c r="G51" s="30" t="s">
        <v>80</v>
      </c>
      <c r="L51" s="12"/>
      <c r="M51" s="12"/>
      <c r="N51" s="12"/>
      <c r="O51" s="13"/>
      <c r="Q51" s="3"/>
      <c r="R51" s="3"/>
      <c r="S51" s="59" t="s">
        <v>323</v>
      </c>
      <c r="T51" s="46" t="s">
        <v>324</v>
      </c>
      <c r="U51" s="59" t="s">
        <v>323</v>
      </c>
      <c r="V51" s="52" t="s">
        <v>325</v>
      </c>
      <c r="W51" s="59" t="s">
        <v>323</v>
      </c>
      <c r="X51" s="60">
        <v>203064</v>
      </c>
      <c r="Y51" s="59" t="s">
        <v>323</v>
      </c>
      <c r="Z51" s="51" t="s">
        <v>326</v>
      </c>
      <c r="AA51" s="59" t="s">
        <v>323</v>
      </c>
      <c r="AB51" s="61">
        <v>44</v>
      </c>
      <c r="AC51" s="59" t="s">
        <v>323</v>
      </c>
      <c r="AD51" s="62">
        <f t="shared" si="0"/>
        <v>1760000</v>
      </c>
      <c r="AE51" s="59" t="s">
        <v>323</v>
      </c>
      <c r="AF51" s="61">
        <v>10</v>
      </c>
      <c r="AG51" s="59" t="s">
        <v>323</v>
      </c>
      <c r="AH51" s="62">
        <f t="shared" si="1"/>
        <v>200000</v>
      </c>
      <c r="AI51" s="59" t="s">
        <v>323</v>
      </c>
      <c r="AJ51" s="61">
        <v>27</v>
      </c>
      <c r="AK51" s="59" t="s">
        <v>323</v>
      </c>
      <c r="AL51" s="63">
        <f t="shared" si="2"/>
        <v>1350000</v>
      </c>
      <c r="AM51" s="59" t="s">
        <v>323</v>
      </c>
      <c r="AN51" s="62">
        <v>0</v>
      </c>
      <c r="AO51" s="59" t="s">
        <v>323</v>
      </c>
      <c r="AP51" s="61">
        <v>54</v>
      </c>
      <c r="AQ51" s="59" t="s">
        <v>323</v>
      </c>
      <c r="AR51" s="62">
        <f t="shared" si="3"/>
        <v>2635200</v>
      </c>
      <c r="AS51" s="59" t="s">
        <v>323</v>
      </c>
      <c r="AT51" s="61">
        <v>27</v>
      </c>
      <c r="AU51" s="59" t="s">
        <v>323</v>
      </c>
      <c r="AV51" s="62">
        <f t="shared" si="4"/>
        <v>1647000</v>
      </c>
      <c r="AW51" s="59" t="s">
        <v>323</v>
      </c>
      <c r="AX51" s="62">
        <v>0</v>
      </c>
      <c r="AY51" s="59" t="s">
        <v>323</v>
      </c>
      <c r="AZ51" s="64">
        <v>66200</v>
      </c>
      <c r="BA51" s="59" t="s">
        <v>323</v>
      </c>
    </row>
    <row r="52" spans="1:53" ht="15" customHeight="1" x14ac:dyDescent="0.3">
      <c r="H52" s="91" t="s">
        <v>81</v>
      </c>
      <c r="I52" s="91"/>
      <c r="J52" s="91"/>
      <c r="O52" s="13"/>
      <c r="Q52" s="3"/>
      <c r="R52" s="3"/>
      <c r="S52" s="46" t="s">
        <v>337</v>
      </c>
      <c r="T52" s="53" t="s">
        <v>329</v>
      </c>
      <c r="U52" s="46" t="s">
        <v>337</v>
      </c>
      <c r="V52" s="54" t="s">
        <v>345</v>
      </c>
      <c r="W52" s="46" t="s">
        <v>337</v>
      </c>
      <c r="X52" s="60" t="s">
        <v>362</v>
      </c>
      <c r="Y52" s="46" t="s">
        <v>337</v>
      </c>
      <c r="Z52" s="54" t="s">
        <v>352</v>
      </c>
      <c r="AA52" s="46" t="s">
        <v>337</v>
      </c>
      <c r="AB52" s="61">
        <v>7</v>
      </c>
      <c r="AC52" s="46" t="s">
        <v>337</v>
      </c>
      <c r="AD52" s="62">
        <f t="shared" si="0"/>
        <v>280000</v>
      </c>
      <c r="AE52" s="46" t="s">
        <v>337</v>
      </c>
      <c r="AF52" s="61">
        <v>0</v>
      </c>
      <c r="AG52" s="46" t="s">
        <v>337</v>
      </c>
      <c r="AH52" s="62">
        <f t="shared" si="1"/>
        <v>0</v>
      </c>
      <c r="AI52" s="46" t="s">
        <v>337</v>
      </c>
      <c r="AJ52" s="61">
        <v>0</v>
      </c>
      <c r="AK52" s="46" t="s">
        <v>337</v>
      </c>
      <c r="AL52" s="63">
        <f t="shared" si="2"/>
        <v>0</v>
      </c>
      <c r="AM52" s="46" t="s">
        <v>337</v>
      </c>
      <c r="AN52" s="62">
        <v>0</v>
      </c>
      <c r="AO52" s="46" t="s">
        <v>337</v>
      </c>
      <c r="AP52" s="61">
        <v>7</v>
      </c>
      <c r="AQ52" s="46" t="s">
        <v>337</v>
      </c>
      <c r="AR52" s="62">
        <f t="shared" si="3"/>
        <v>341600</v>
      </c>
      <c r="AS52" s="46" t="s">
        <v>337</v>
      </c>
      <c r="AT52" s="61">
        <v>0</v>
      </c>
      <c r="AU52" s="46" t="s">
        <v>337</v>
      </c>
      <c r="AV52" s="62">
        <f t="shared" si="4"/>
        <v>0</v>
      </c>
      <c r="AW52" s="46" t="s">
        <v>337</v>
      </c>
      <c r="AX52" s="62">
        <v>0</v>
      </c>
      <c r="AY52" s="46" t="s">
        <v>337</v>
      </c>
      <c r="AZ52" s="64">
        <v>5600</v>
      </c>
      <c r="BA52" s="46" t="s">
        <v>337</v>
      </c>
    </row>
    <row r="53" spans="1:53" ht="15" customHeight="1" x14ac:dyDescent="0.3">
      <c r="F53" s="12"/>
      <c r="H53" s="91" t="s">
        <v>82</v>
      </c>
      <c r="I53" s="91"/>
      <c r="J53" s="91"/>
      <c r="S53" s="46" t="s">
        <v>338</v>
      </c>
      <c r="T53" s="53" t="s">
        <v>330</v>
      </c>
      <c r="U53" s="46" t="s">
        <v>338</v>
      </c>
      <c r="V53" s="55" t="s">
        <v>346</v>
      </c>
      <c r="W53" s="46" t="s">
        <v>338</v>
      </c>
      <c r="X53" s="60">
        <v>203062</v>
      </c>
      <c r="Y53" s="46" t="s">
        <v>338</v>
      </c>
      <c r="Z53" s="56" t="s">
        <v>353</v>
      </c>
      <c r="AA53" s="46" t="s">
        <v>338</v>
      </c>
      <c r="AB53" s="61">
        <v>23</v>
      </c>
      <c r="AC53" s="46" t="s">
        <v>338</v>
      </c>
      <c r="AD53" s="62">
        <f t="shared" si="0"/>
        <v>920000</v>
      </c>
      <c r="AE53" s="46" t="s">
        <v>338</v>
      </c>
      <c r="AF53" s="61">
        <v>0</v>
      </c>
      <c r="AG53" s="46" t="s">
        <v>338</v>
      </c>
      <c r="AH53" s="62">
        <f t="shared" si="1"/>
        <v>0</v>
      </c>
      <c r="AI53" s="46" t="s">
        <v>338</v>
      </c>
      <c r="AJ53" s="61">
        <v>0</v>
      </c>
      <c r="AK53" s="46" t="s">
        <v>338</v>
      </c>
      <c r="AL53" s="63">
        <f t="shared" si="2"/>
        <v>0</v>
      </c>
      <c r="AM53" s="46" t="s">
        <v>338</v>
      </c>
      <c r="AN53" s="62">
        <v>0</v>
      </c>
      <c r="AO53" s="46" t="s">
        <v>338</v>
      </c>
      <c r="AP53" s="61">
        <v>23</v>
      </c>
      <c r="AQ53" s="46" t="s">
        <v>338</v>
      </c>
      <c r="AR53" s="62">
        <f t="shared" si="3"/>
        <v>1122400</v>
      </c>
      <c r="AS53" s="46" t="s">
        <v>338</v>
      </c>
      <c r="AT53" s="61">
        <v>0</v>
      </c>
      <c r="AU53" s="46" t="s">
        <v>338</v>
      </c>
      <c r="AV53" s="62">
        <f t="shared" si="4"/>
        <v>0</v>
      </c>
      <c r="AW53" s="46" t="s">
        <v>338</v>
      </c>
      <c r="AX53" s="62">
        <v>0</v>
      </c>
      <c r="AY53" s="46" t="s">
        <v>338</v>
      </c>
      <c r="AZ53" s="64">
        <v>18400</v>
      </c>
      <c r="BA53" s="46" t="s">
        <v>338</v>
      </c>
    </row>
    <row r="54" spans="1:53" ht="30" x14ac:dyDescent="0.3">
      <c r="S54" s="46" t="s">
        <v>339</v>
      </c>
      <c r="T54" s="53" t="s">
        <v>331</v>
      </c>
      <c r="U54" s="46" t="s">
        <v>339</v>
      </c>
      <c r="V54" s="55" t="s">
        <v>347</v>
      </c>
      <c r="W54" s="46" t="s">
        <v>339</v>
      </c>
      <c r="X54" s="60" t="s">
        <v>363</v>
      </c>
      <c r="Y54" s="46" t="s">
        <v>339</v>
      </c>
      <c r="Z54" s="56" t="s">
        <v>354</v>
      </c>
      <c r="AA54" s="46" t="s">
        <v>339</v>
      </c>
      <c r="AB54" s="61">
        <v>5</v>
      </c>
      <c r="AC54" s="46" t="s">
        <v>339</v>
      </c>
      <c r="AD54" s="62">
        <f t="shared" si="0"/>
        <v>200000</v>
      </c>
      <c r="AE54" s="46" t="s">
        <v>339</v>
      </c>
      <c r="AF54" s="61">
        <v>0</v>
      </c>
      <c r="AG54" s="46" t="s">
        <v>339</v>
      </c>
      <c r="AH54" s="62">
        <f t="shared" si="1"/>
        <v>0</v>
      </c>
      <c r="AI54" s="46" t="s">
        <v>339</v>
      </c>
      <c r="AJ54" s="61">
        <v>0</v>
      </c>
      <c r="AK54" s="46" t="s">
        <v>339</v>
      </c>
      <c r="AL54" s="63">
        <f t="shared" si="2"/>
        <v>0</v>
      </c>
      <c r="AM54" s="46" t="s">
        <v>339</v>
      </c>
      <c r="AN54" s="62">
        <v>0</v>
      </c>
      <c r="AO54" s="46" t="s">
        <v>339</v>
      </c>
      <c r="AP54" s="61">
        <v>5</v>
      </c>
      <c r="AQ54" s="46" t="s">
        <v>339</v>
      </c>
      <c r="AR54" s="62">
        <f t="shared" si="3"/>
        <v>244000</v>
      </c>
      <c r="AS54" s="46" t="s">
        <v>339</v>
      </c>
      <c r="AT54" s="61">
        <v>0</v>
      </c>
      <c r="AU54" s="46" t="s">
        <v>339</v>
      </c>
      <c r="AV54" s="62">
        <f t="shared" si="4"/>
        <v>0</v>
      </c>
      <c r="AW54" s="46" t="s">
        <v>339</v>
      </c>
      <c r="AX54" s="62">
        <v>0</v>
      </c>
      <c r="AY54" s="46" t="s">
        <v>339</v>
      </c>
      <c r="AZ54" s="64">
        <v>4000</v>
      </c>
      <c r="BA54" s="46" t="s">
        <v>339</v>
      </c>
    </row>
    <row r="55" spans="1:53" ht="33" x14ac:dyDescent="0.3">
      <c r="S55" s="46" t="s">
        <v>340</v>
      </c>
      <c r="T55" s="53" t="s">
        <v>332</v>
      </c>
      <c r="U55" s="46" t="s">
        <v>340</v>
      </c>
      <c r="V55" s="55" t="s">
        <v>348</v>
      </c>
      <c r="W55" s="46" t="s">
        <v>340</v>
      </c>
      <c r="X55" s="60">
        <v>202705</v>
      </c>
      <c r="Y55" s="46" t="s">
        <v>340</v>
      </c>
      <c r="Z55" s="56" t="s">
        <v>355</v>
      </c>
      <c r="AA55" s="46" t="s">
        <v>340</v>
      </c>
      <c r="AB55" s="61">
        <v>9</v>
      </c>
      <c r="AC55" s="46" t="s">
        <v>340</v>
      </c>
      <c r="AD55" s="62">
        <f t="shared" si="0"/>
        <v>360000</v>
      </c>
      <c r="AE55" s="46" t="s">
        <v>340</v>
      </c>
      <c r="AF55" s="61">
        <v>0</v>
      </c>
      <c r="AG55" s="46" t="s">
        <v>340</v>
      </c>
      <c r="AH55" s="62">
        <f t="shared" si="1"/>
        <v>0</v>
      </c>
      <c r="AI55" s="46" t="s">
        <v>340</v>
      </c>
      <c r="AJ55" s="61">
        <v>0</v>
      </c>
      <c r="AK55" s="46" t="s">
        <v>340</v>
      </c>
      <c r="AL55" s="63">
        <f t="shared" si="2"/>
        <v>0</v>
      </c>
      <c r="AM55" s="46" t="s">
        <v>340</v>
      </c>
      <c r="AN55" s="62">
        <v>0</v>
      </c>
      <c r="AO55" s="46" t="s">
        <v>340</v>
      </c>
      <c r="AP55" s="61">
        <v>9</v>
      </c>
      <c r="AQ55" s="46" t="s">
        <v>340</v>
      </c>
      <c r="AR55" s="62">
        <f t="shared" si="3"/>
        <v>439200</v>
      </c>
      <c r="AS55" s="46" t="s">
        <v>340</v>
      </c>
      <c r="AT55" s="61">
        <v>0</v>
      </c>
      <c r="AU55" s="46" t="s">
        <v>340</v>
      </c>
      <c r="AV55" s="62">
        <f t="shared" si="4"/>
        <v>0</v>
      </c>
      <c r="AW55" s="46" t="s">
        <v>340</v>
      </c>
      <c r="AX55" s="62">
        <v>0</v>
      </c>
      <c r="AY55" s="46" t="s">
        <v>340</v>
      </c>
      <c r="AZ55" s="64">
        <v>7200</v>
      </c>
      <c r="BA55" s="46" t="s">
        <v>340</v>
      </c>
    </row>
    <row r="56" spans="1:53" x14ac:dyDescent="0.3">
      <c r="S56" s="46" t="s">
        <v>341</v>
      </c>
      <c r="T56" s="46" t="s">
        <v>333</v>
      </c>
      <c r="U56" s="46" t="s">
        <v>341</v>
      </c>
      <c r="V56" s="55" t="s">
        <v>349</v>
      </c>
      <c r="W56" s="46" t="s">
        <v>341</v>
      </c>
      <c r="X56" s="60">
        <v>203062</v>
      </c>
      <c r="Y56" s="46" t="s">
        <v>341</v>
      </c>
      <c r="Z56" s="56" t="s">
        <v>356</v>
      </c>
      <c r="AA56" s="46" t="s">
        <v>341</v>
      </c>
      <c r="AB56" s="61">
        <v>43</v>
      </c>
      <c r="AC56" s="46" t="s">
        <v>341</v>
      </c>
      <c r="AD56" s="62">
        <f t="shared" si="0"/>
        <v>1720000</v>
      </c>
      <c r="AE56" s="46" t="s">
        <v>341</v>
      </c>
      <c r="AF56" s="61">
        <v>0</v>
      </c>
      <c r="AG56" s="46" t="s">
        <v>341</v>
      </c>
      <c r="AH56" s="62">
        <f t="shared" si="1"/>
        <v>0</v>
      </c>
      <c r="AI56" s="46" t="s">
        <v>341</v>
      </c>
      <c r="AJ56" s="61">
        <v>3</v>
      </c>
      <c r="AK56" s="46" t="s">
        <v>341</v>
      </c>
      <c r="AL56" s="63">
        <f t="shared" si="2"/>
        <v>150000</v>
      </c>
      <c r="AM56" s="46" t="s">
        <v>341</v>
      </c>
      <c r="AN56" s="62">
        <v>0</v>
      </c>
      <c r="AO56" s="46" t="s">
        <v>341</v>
      </c>
      <c r="AP56" s="61">
        <v>43</v>
      </c>
      <c r="AQ56" s="46" t="s">
        <v>341</v>
      </c>
      <c r="AR56" s="62">
        <f t="shared" si="3"/>
        <v>2098400</v>
      </c>
      <c r="AS56" s="46" t="s">
        <v>341</v>
      </c>
      <c r="AT56" s="61">
        <v>3</v>
      </c>
      <c r="AU56" s="46" t="s">
        <v>341</v>
      </c>
      <c r="AV56" s="62">
        <f t="shared" si="4"/>
        <v>183000</v>
      </c>
      <c r="AW56" s="46" t="s">
        <v>341</v>
      </c>
      <c r="AX56" s="62">
        <v>0</v>
      </c>
      <c r="AY56" s="46" t="s">
        <v>341</v>
      </c>
      <c r="AZ56" s="64">
        <v>37400</v>
      </c>
      <c r="BA56" s="46" t="s">
        <v>341</v>
      </c>
    </row>
    <row r="57" spans="1:53" ht="30" x14ac:dyDescent="0.3">
      <c r="S57" s="46" t="s">
        <v>342</v>
      </c>
      <c r="T57" s="53" t="s">
        <v>334</v>
      </c>
      <c r="U57" s="46" t="s">
        <v>342</v>
      </c>
      <c r="V57" s="55" t="s">
        <v>350</v>
      </c>
      <c r="W57" s="46" t="s">
        <v>342</v>
      </c>
      <c r="X57" s="60" t="s">
        <v>361</v>
      </c>
      <c r="Y57" s="46" t="s">
        <v>342</v>
      </c>
      <c r="Z57" s="56" t="s">
        <v>357</v>
      </c>
      <c r="AA57" s="46" t="s">
        <v>342</v>
      </c>
      <c r="AB57" s="61">
        <v>20</v>
      </c>
      <c r="AC57" s="46" t="s">
        <v>342</v>
      </c>
      <c r="AD57" s="62">
        <f t="shared" si="0"/>
        <v>800000</v>
      </c>
      <c r="AE57" s="46" t="s">
        <v>342</v>
      </c>
      <c r="AF57" s="61">
        <v>0</v>
      </c>
      <c r="AG57" s="46" t="s">
        <v>342</v>
      </c>
      <c r="AH57" s="62">
        <f t="shared" si="1"/>
        <v>0</v>
      </c>
      <c r="AI57" s="46" t="s">
        <v>342</v>
      </c>
      <c r="AJ57" s="61">
        <v>0</v>
      </c>
      <c r="AK57" s="46" t="s">
        <v>342</v>
      </c>
      <c r="AL57" s="63">
        <f t="shared" si="2"/>
        <v>0</v>
      </c>
      <c r="AM57" s="46" t="s">
        <v>342</v>
      </c>
      <c r="AN57" s="62">
        <v>0</v>
      </c>
      <c r="AO57" s="46" t="s">
        <v>342</v>
      </c>
      <c r="AP57" s="61">
        <v>20</v>
      </c>
      <c r="AQ57" s="46" t="s">
        <v>342</v>
      </c>
      <c r="AR57" s="62">
        <f t="shared" si="3"/>
        <v>976000</v>
      </c>
      <c r="AS57" s="46" t="s">
        <v>342</v>
      </c>
      <c r="AT57" s="61">
        <v>0</v>
      </c>
      <c r="AU57" s="46" t="s">
        <v>342</v>
      </c>
      <c r="AV57" s="62">
        <f t="shared" si="4"/>
        <v>0</v>
      </c>
      <c r="AW57" s="46" t="s">
        <v>342</v>
      </c>
      <c r="AX57" s="62">
        <v>0</v>
      </c>
      <c r="AY57" s="46" t="s">
        <v>342</v>
      </c>
      <c r="AZ57" s="64">
        <v>16000</v>
      </c>
      <c r="BA57" s="46" t="s">
        <v>342</v>
      </c>
    </row>
    <row r="58" spans="1:53" ht="30" x14ac:dyDescent="0.3">
      <c r="S58" s="46" t="s">
        <v>343</v>
      </c>
      <c r="T58" s="53" t="s">
        <v>335</v>
      </c>
      <c r="U58" s="46" t="s">
        <v>343</v>
      </c>
      <c r="V58" s="57" t="s">
        <v>351</v>
      </c>
      <c r="W58" s="46" t="s">
        <v>343</v>
      </c>
      <c r="X58" s="60" t="s">
        <v>360</v>
      </c>
      <c r="Y58" s="46" t="s">
        <v>343</v>
      </c>
      <c r="Z58" s="58" t="s">
        <v>358</v>
      </c>
      <c r="AA58" s="46" t="s">
        <v>343</v>
      </c>
      <c r="AB58" s="61">
        <v>12</v>
      </c>
      <c r="AC58" s="46" t="s">
        <v>343</v>
      </c>
      <c r="AD58" s="62">
        <f t="shared" si="0"/>
        <v>480000</v>
      </c>
      <c r="AE58" s="46" t="s">
        <v>343</v>
      </c>
      <c r="AF58" s="61">
        <v>0</v>
      </c>
      <c r="AG58" s="46" t="s">
        <v>343</v>
      </c>
      <c r="AH58" s="62">
        <f t="shared" si="1"/>
        <v>0</v>
      </c>
      <c r="AI58" s="46" t="s">
        <v>343</v>
      </c>
      <c r="AJ58" s="61">
        <v>0</v>
      </c>
      <c r="AK58" s="46" t="s">
        <v>343</v>
      </c>
      <c r="AL58" s="63">
        <f t="shared" si="2"/>
        <v>0</v>
      </c>
      <c r="AM58" s="46" t="s">
        <v>343</v>
      </c>
      <c r="AN58" s="62">
        <v>0</v>
      </c>
      <c r="AO58" s="46" t="s">
        <v>343</v>
      </c>
      <c r="AP58" s="61">
        <v>12</v>
      </c>
      <c r="AQ58" s="46" t="s">
        <v>343</v>
      </c>
      <c r="AR58" s="62">
        <f t="shared" si="3"/>
        <v>585600</v>
      </c>
      <c r="AS58" s="46" t="s">
        <v>343</v>
      </c>
      <c r="AT58" s="61">
        <v>0</v>
      </c>
      <c r="AU58" s="46" t="s">
        <v>343</v>
      </c>
      <c r="AV58" s="62">
        <f t="shared" si="4"/>
        <v>0</v>
      </c>
      <c r="AW58" s="46" t="s">
        <v>343</v>
      </c>
      <c r="AX58" s="62">
        <v>0</v>
      </c>
      <c r="AY58" s="46" t="s">
        <v>343</v>
      </c>
      <c r="AZ58" s="64">
        <v>9600</v>
      </c>
      <c r="BA58" s="46" t="s">
        <v>343</v>
      </c>
    </row>
    <row r="59" spans="1:53" ht="45" x14ac:dyDescent="0.3">
      <c r="S59" s="46" t="s">
        <v>344</v>
      </c>
      <c r="T59" s="53" t="s">
        <v>336</v>
      </c>
      <c r="U59" s="46" t="s">
        <v>344</v>
      </c>
      <c r="V59" s="57" t="s">
        <v>364</v>
      </c>
      <c r="W59" s="46" t="s">
        <v>344</v>
      </c>
      <c r="X59" s="60">
        <v>200446</v>
      </c>
      <c r="Y59" s="46" t="s">
        <v>344</v>
      </c>
      <c r="Z59" s="58" t="s">
        <v>359</v>
      </c>
      <c r="AA59" s="46" t="s">
        <v>344</v>
      </c>
      <c r="AB59" s="61">
        <v>22</v>
      </c>
      <c r="AC59" s="46" t="s">
        <v>344</v>
      </c>
      <c r="AD59" s="62">
        <f t="shared" si="0"/>
        <v>880000</v>
      </c>
      <c r="AE59" s="46" t="s">
        <v>344</v>
      </c>
      <c r="AF59" s="61">
        <v>2</v>
      </c>
      <c r="AG59" s="46" t="s">
        <v>344</v>
      </c>
      <c r="AH59" s="62">
        <f t="shared" si="1"/>
        <v>40000</v>
      </c>
      <c r="AI59" s="46" t="s">
        <v>344</v>
      </c>
      <c r="AJ59" s="61">
        <v>0</v>
      </c>
      <c r="AK59" s="46" t="s">
        <v>344</v>
      </c>
      <c r="AL59" s="63">
        <f t="shared" si="2"/>
        <v>0</v>
      </c>
      <c r="AM59" s="46" t="s">
        <v>344</v>
      </c>
      <c r="AN59" s="62">
        <v>0</v>
      </c>
      <c r="AO59" s="46" t="s">
        <v>344</v>
      </c>
      <c r="AP59" s="61">
        <v>24</v>
      </c>
      <c r="AQ59" s="46" t="s">
        <v>344</v>
      </c>
      <c r="AR59" s="62">
        <f t="shared" si="3"/>
        <v>1171200</v>
      </c>
      <c r="AS59" s="46" t="s">
        <v>344</v>
      </c>
      <c r="AT59" s="61">
        <v>0</v>
      </c>
      <c r="AU59" s="46" t="s">
        <v>344</v>
      </c>
      <c r="AV59" s="62">
        <f t="shared" si="4"/>
        <v>0</v>
      </c>
      <c r="AW59" s="46" t="s">
        <v>344</v>
      </c>
      <c r="AX59" s="62">
        <v>0</v>
      </c>
      <c r="AY59" s="46" t="s">
        <v>344</v>
      </c>
      <c r="AZ59" s="64">
        <v>18400</v>
      </c>
      <c r="BA59" s="46" t="s">
        <v>344</v>
      </c>
    </row>
  </sheetData>
  <sheetProtection password="D8A2" sheet="1" objects="1" scenarios="1"/>
  <mergeCells count="38">
    <mergeCell ref="H52:J52"/>
    <mergeCell ref="H53:J53"/>
    <mergeCell ref="B13:F13"/>
    <mergeCell ref="G13:I13"/>
    <mergeCell ref="L13:M13"/>
    <mergeCell ref="B16:F16"/>
    <mergeCell ref="G15:I15"/>
    <mergeCell ref="L15:M15"/>
    <mergeCell ref="A26:K26"/>
    <mergeCell ref="I38:M38"/>
    <mergeCell ref="L27:M27"/>
    <mergeCell ref="G27:I27"/>
    <mergeCell ref="F48:G48"/>
    <mergeCell ref="B11:E11"/>
    <mergeCell ref="B12:E12"/>
    <mergeCell ref="B28:F28"/>
    <mergeCell ref="B14:E14"/>
    <mergeCell ref="B4:E4"/>
    <mergeCell ref="B5:E5"/>
    <mergeCell ref="B6:E6"/>
    <mergeCell ref="B7:E7"/>
    <mergeCell ref="B8:E8"/>
    <mergeCell ref="E1:J1"/>
    <mergeCell ref="G18:M18"/>
    <mergeCell ref="C30:F30"/>
    <mergeCell ref="A36:E36"/>
    <mergeCell ref="B38:E38"/>
    <mergeCell ref="F4:O4"/>
    <mergeCell ref="F5:O5"/>
    <mergeCell ref="F6:O6"/>
    <mergeCell ref="F7:O7"/>
    <mergeCell ref="F8:O8"/>
    <mergeCell ref="F9:O9"/>
    <mergeCell ref="F10:O10"/>
    <mergeCell ref="F11:O11"/>
    <mergeCell ref="F12:O12"/>
    <mergeCell ref="B9:E9"/>
    <mergeCell ref="B10:E10"/>
  </mergeCells>
  <dataValidations count="1">
    <dataValidation type="list" allowBlank="1" showInputMessage="1" showErrorMessage="1" sqref="F5:O5">
      <formula1>$S$5:$S$59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26" max="16383" man="1"/>
  </rowBreaks>
  <ignoredErrors>
    <ignoredError sqref="C21 F6:F9" unlockedFormula="1"/>
    <ignoredError sqref="F21:F23 F25 O21:O23 O25 L33:M35 E43 J43:M45" evalError="1"/>
    <ignoredError sqref="H41:H45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Szerződésszám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Batai Katalin</dc:creator>
  <cp:lastModifiedBy>Batai Katalin</cp:lastModifiedBy>
  <cp:lastPrinted>2018-01-11T10:27:29Z</cp:lastPrinted>
  <dcterms:created xsi:type="dcterms:W3CDTF">2016-12-08T10:21:59Z</dcterms:created>
  <dcterms:modified xsi:type="dcterms:W3CDTF">2018-01-12T12:56:18Z</dcterms:modified>
</cp:coreProperties>
</file>