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pivotTables/pivotTable1.xml" ContentType="application/vnd.openxmlformats-officedocument.spreadsheetml.pivotTab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updateLinks="never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Nemes-Harmath.Edina\munka_vegyes\TKP\modell\"/>
    </mc:Choice>
  </mc:AlternateContent>
  <xr:revisionPtr revIDLastSave="0" documentId="13_ncr:80001_{1BE2DE2B-C8A3-451B-B1DD-F537C722C81C}" xr6:coauthVersionLast="36" xr6:coauthVersionMax="36" xr10:uidLastSave="{00000000-0000-0000-0000-000000000000}"/>
  <bookViews>
    <workbookView xWindow="0" yWindow="0" windowWidth="23040" windowHeight="8370" tabRatio="745" firstSheet="1" activeTab="4" xr2:uid="{00000000-000D-0000-FFFF-FFFF00000000}"/>
  </bookViews>
  <sheets>
    <sheet name="Segédtábla" sheetId="12" state="hidden" r:id="rId1"/>
    <sheet name="Kitöltési útmutató" sheetId="16" r:id="rId2"/>
    <sheet name="Szöveges összefoglaló" sheetId="17" r:id="rId3"/>
    <sheet name="Bemeneti adatok" sheetId="9" r:id="rId4"/>
    <sheet name="Működési költség" sheetId="13" r:id="rId5"/>
    <sheet name="További költség-kimutatás" sheetId="18" r:id="rId6"/>
    <sheet name="Bevétel" sheetId="15" r:id="rId7"/>
    <sheet name="Eredménykimutatás" sheetId="14" r:id="rId8"/>
  </sheets>
  <externalReferences>
    <externalReference r:id="rId9"/>
  </externalReferences>
  <definedNames>
    <definedName name="HétVége">[1]Költségelszámolás!$C$6</definedName>
    <definedName name="PÉHónapKezdő">[1]Eredményelőrejelzés!$AC$2</definedName>
    <definedName name="PÉHónapSz" localSheetId="1">IF(PÉHónapKezdő="JAN",1,IF(PÉHónapKezdő="FEBR",2,IF(PÉHónapKezdő="MÁRC",3,IF(PÉHónapKezdő="ÁPR",4,IF(PÉHónapKezdő="MÁJ",5,IF(PÉHónapKezdő="JÚN",6,IF(PÉHónapKezdő="JÚL",7,IF(PÉHónapKezdő="AUG",8,IF(PÉHónapKezdő="SZEPT",9,IF(PÉHónapKezdő="OKT",10,IF(PÉHónapKezdő="NOV",11,12)))))))))))</definedName>
    <definedName name="PÉHónapSz">IF(PÉHónapKezdő="JAN",1,IF(PÉHónapKezdő="FEBR",2,IF(PÉHónapKezdő="MÁRC",3,IF(PÉHónapKezdő="ÁPR",4,IF(PÉHónapKezdő="MÁJ",5,IF(PÉHónapKezdő="JÚN",6,IF(PÉHónapKezdő="JÚL",7,IF(PÉHónapKezdő="AUG",8,IF(PÉHónapKezdő="SZEPT",9,IF(PÉHónapKezdő="OKT",10,IF(PÉHónapKezdő="NOV",11,12)))))))))))</definedName>
    <definedName name="PÉKezdőÉv">[1]Eredményelőrejelzés!$AD$2</definedName>
    <definedName name="PénzügyiÉv">'[1]Éves pénzforgalom'!$P$2</definedName>
    <definedName name="ÚtiköltségDíj">[1]Költségelszámolás!$C$7</definedName>
  </definedNames>
  <calcPr calcId="191029"/>
  <pivotCaches>
    <pivotCache cacheId="3" r:id="rId10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4" l="1"/>
  <c r="G15" i="14"/>
  <c r="F15" i="14"/>
  <c r="E15" i="14"/>
  <c r="D15" i="14"/>
  <c r="Z44" i="15"/>
  <c r="Z34" i="15"/>
  <c r="Z35" i="15"/>
  <c r="Z36" i="15"/>
  <c r="Z37" i="15"/>
  <c r="Z38" i="15"/>
  <c r="Z39" i="15"/>
  <c r="Z40" i="15"/>
  <c r="Z41" i="15"/>
  <c r="Z42" i="15"/>
  <c r="Z43" i="15"/>
  <c r="Z33" i="15"/>
  <c r="V44" i="15"/>
  <c r="V34" i="15"/>
  <c r="V35" i="15"/>
  <c r="V36" i="15"/>
  <c r="V37" i="15"/>
  <c r="V38" i="15"/>
  <c r="V39" i="15"/>
  <c r="V40" i="15"/>
  <c r="V41" i="15"/>
  <c r="V42" i="15"/>
  <c r="V43" i="15"/>
  <c r="V33" i="15"/>
  <c r="AP11" i="15"/>
  <c r="AJ11" i="15"/>
  <c r="AD11" i="15"/>
  <c r="X11" i="15"/>
  <c r="R11" i="15"/>
  <c r="AL107" i="13" l="1"/>
  <c r="AF107" i="13"/>
  <c r="Z107" i="13"/>
  <c r="S107" i="13"/>
  <c r="M107" i="13"/>
  <c r="E59" i="15" l="1"/>
  <c r="H59" i="15"/>
  <c r="I59" i="15"/>
  <c r="L59" i="15"/>
  <c r="M59" i="15"/>
  <c r="P59" i="15"/>
  <c r="Q59" i="15"/>
  <c r="T59" i="15"/>
  <c r="U59" i="15"/>
  <c r="X59" i="15"/>
  <c r="Y59" i="15"/>
  <c r="AO25" i="15"/>
  <c r="AI25" i="15"/>
  <c r="AC25" i="15"/>
  <c r="W25" i="15"/>
  <c r="Q25" i="15"/>
  <c r="E27" i="9"/>
  <c r="C120" i="13" s="1"/>
  <c r="T57" i="9" l="1"/>
  <c r="Q57" i="9"/>
  <c r="N57" i="9"/>
  <c r="K57" i="9"/>
  <c r="H57" i="9"/>
  <c r="E57" i="9"/>
  <c r="T56" i="9"/>
  <c r="Q56" i="9"/>
  <c r="N56" i="9"/>
  <c r="K56" i="9"/>
  <c r="H56" i="9"/>
  <c r="E56" i="9"/>
  <c r="E42" i="13"/>
  <c r="E43" i="13"/>
  <c r="E44" i="13"/>
  <c r="E45" i="13"/>
  <c r="E46" i="13"/>
  <c r="E47" i="13"/>
  <c r="E48" i="13"/>
  <c r="E49" i="13"/>
  <c r="E50" i="13"/>
  <c r="E51" i="13"/>
  <c r="E52" i="13"/>
  <c r="E53" i="13"/>
  <c r="E54" i="13"/>
  <c r="E55" i="13"/>
  <c r="E56" i="13"/>
  <c r="E57" i="13"/>
  <c r="E58" i="13"/>
  <c r="E59" i="13"/>
  <c r="E60" i="13"/>
  <c r="E41" i="13"/>
  <c r="I41" i="13" s="1"/>
  <c r="J41" i="13" s="1"/>
  <c r="F61" i="13"/>
  <c r="C75" i="15"/>
  <c r="D17" i="14" s="1"/>
  <c r="D75" i="15"/>
  <c r="E17" i="14" s="1"/>
  <c r="E75" i="15"/>
  <c r="F17" i="14" s="1"/>
  <c r="F75" i="15"/>
  <c r="G17" i="14" s="1"/>
  <c r="G75" i="15"/>
  <c r="H17" i="14" s="1"/>
  <c r="B75" i="15"/>
  <c r="C17" i="14" s="1"/>
  <c r="S61" i="13" l="1"/>
  <c r="Z61" i="13"/>
  <c r="AG61" i="13"/>
  <c r="AN61" i="13"/>
  <c r="L61" i="13"/>
  <c r="H42" i="13"/>
  <c r="I42" i="13"/>
  <c r="J42" i="13"/>
  <c r="N42" i="13"/>
  <c r="O42" i="13"/>
  <c r="P42" i="13"/>
  <c r="U42" i="13"/>
  <c r="V42" i="13"/>
  <c r="W42" i="13"/>
  <c r="AB42" i="13"/>
  <c r="AC42" i="13"/>
  <c r="AD42" i="13"/>
  <c r="AI42" i="13"/>
  <c r="AJ42" i="13"/>
  <c r="AK42" i="13"/>
  <c r="AL42" i="13" s="1"/>
  <c r="AP42" i="13"/>
  <c r="AQ42" i="13"/>
  <c r="AR42" i="13"/>
  <c r="H43" i="13"/>
  <c r="I43" i="13"/>
  <c r="J43" i="13"/>
  <c r="N43" i="13"/>
  <c r="O43" i="13"/>
  <c r="P43" i="13"/>
  <c r="U43" i="13"/>
  <c r="V43" i="13"/>
  <c r="W43" i="13"/>
  <c r="AB43" i="13"/>
  <c r="AC43" i="13"/>
  <c r="AD43" i="13"/>
  <c r="AI43" i="13"/>
  <c r="AJ43" i="13"/>
  <c r="AK43" i="13"/>
  <c r="AP43" i="13"/>
  <c r="AQ43" i="13"/>
  <c r="AR43" i="13"/>
  <c r="H44" i="13"/>
  <c r="I44" i="13"/>
  <c r="J44" i="13"/>
  <c r="N44" i="13"/>
  <c r="O44" i="13"/>
  <c r="P44" i="13"/>
  <c r="U44" i="13"/>
  <c r="V44" i="13"/>
  <c r="W44" i="13"/>
  <c r="AB44" i="13"/>
  <c r="AC44" i="13"/>
  <c r="AD44" i="13"/>
  <c r="AI44" i="13"/>
  <c r="AJ44" i="13"/>
  <c r="AK44" i="13"/>
  <c r="AP44" i="13"/>
  <c r="AQ44" i="13"/>
  <c r="AR44" i="13"/>
  <c r="H45" i="13"/>
  <c r="I45" i="13"/>
  <c r="J45" i="13"/>
  <c r="N45" i="13"/>
  <c r="O45" i="13"/>
  <c r="P45" i="13"/>
  <c r="U45" i="13"/>
  <c r="V45" i="13"/>
  <c r="W45" i="13"/>
  <c r="X45" i="13" s="1"/>
  <c r="AB45" i="13"/>
  <c r="AC45" i="13"/>
  <c r="AD45" i="13"/>
  <c r="AI45" i="13"/>
  <c r="AJ45" i="13"/>
  <c r="AK45" i="13"/>
  <c r="AP45" i="13"/>
  <c r="AQ45" i="13"/>
  <c r="AR45" i="13"/>
  <c r="H46" i="13"/>
  <c r="I46" i="13"/>
  <c r="J46" i="13"/>
  <c r="N46" i="13"/>
  <c r="O46" i="13"/>
  <c r="P46" i="13"/>
  <c r="U46" i="13"/>
  <c r="V46" i="13"/>
  <c r="W46" i="13"/>
  <c r="AB46" i="13"/>
  <c r="AC46" i="13"/>
  <c r="AD46" i="13"/>
  <c r="AI46" i="13"/>
  <c r="AJ46" i="13"/>
  <c r="AK46" i="13"/>
  <c r="AP46" i="13"/>
  <c r="AQ46" i="13"/>
  <c r="AR46" i="13"/>
  <c r="H47" i="13"/>
  <c r="I47" i="13"/>
  <c r="J47" i="13"/>
  <c r="N47" i="13"/>
  <c r="O47" i="13"/>
  <c r="P47" i="13"/>
  <c r="U47" i="13"/>
  <c r="V47" i="13"/>
  <c r="W47" i="13"/>
  <c r="AB47" i="13"/>
  <c r="AC47" i="13"/>
  <c r="AD47" i="13"/>
  <c r="AI47" i="13"/>
  <c r="AJ47" i="13"/>
  <c r="AK47" i="13"/>
  <c r="AP47" i="13"/>
  <c r="AQ47" i="13"/>
  <c r="AR47" i="13"/>
  <c r="H48" i="13"/>
  <c r="I48" i="13"/>
  <c r="J48" i="13"/>
  <c r="N48" i="13"/>
  <c r="O48" i="13"/>
  <c r="P48" i="13"/>
  <c r="U48" i="13"/>
  <c r="V48" i="13"/>
  <c r="W48" i="13"/>
  <c r="AB48" i="13"/>
  <c r="AC48" i="13"/>
  <c r="AD48" i="13"/>
  <c r="AI48" i="13"/>
  <c r="AJ48" i="13"/>
  <c r="AK48" i="13"/>
  <c r="AP48" i="13"/>
  <c r="AQ48" i="13"/>
  <c r="AR48" i="13"/>
  <c r="H49" i="13"/>
  <c r="I49" i="13"/>
  <c r="J49" i="13"/>
  <c r="N49" i="13"/>
  <c r="O49" i="13"/>
  <c r="P49" i="13"/>
  <c r="U49" i="13"/>
  <c r="V49" i="13"/>
  <c r="W49" i="13"/>
  <c r="X49" i="13" s="1"/>
  <c r="AB49" i="13"/>
  <c r="AC49" i="13"/>
  <c r="AD49" i="13"/>
  <c r="AI49" i="13"/>
  <c r="AJ49" i="13"/>
  <c r="AK49" i="13"/>
  <c r="AP49" i="13"/>
  <c r="AQ49" i="13"/>
  <c r="AR49" i="13"/>
  <c r="H50" i="13"/>
  <c r="I50" i="13"/>
  <c r="J50" i="13"/>
  <c r="N50" i="13"/>
  <c r="O50" i="13"/>
  <c r="P50" i="13"/>
  <c r="U50" i="13"/>
  <c r="V50" i="13"/>
  <c r="W50" i="13"/>
  <c r="AB50" i="13"/>
  <c r="AC50" i="13"/>
  <c r="AD50" i="13"/>
  <c r="AI50" i="13"/>
  <c r="AJ50" i="13"/>
  <c r="AK50" i="13"/>
  <c r="AP50" i="13"/>
  <c r="AQ50" i="13"/>
  <c r="AR50" i="13"/>
  <c r="H51" i="13"/>
  <c r="I51" i="13"/>
  <c r="J51" i="13"/>
  <c r="N51" i="13"/>
  <c r="O51" i="13"/>
  <c r="P51" i="13"/>
  <c r="U51" i="13"/>
  <c r="V51" i="13"/>
  <c r="W51" i="13"/>
  <c r="AB51" i="13"/>
  <c r="AC51" i="13"/>
  <c r="AD51" i="13"/>
  <c r="AI51" i="13"/>
  <c r="AJ51" i="13"/>
  <c r="AK51" i="13"/>
  <c r="AP51" i="13"/>
  <c r="AQ51" i="13"/>
  <c r="AR51" i="13"/>
  <c r="H52" i="13"/>
  <c r="I52" i="13"/>
  <c r="J52" i="13"/>
  <c r="N52" i="13"/>
  <c r="O52" i="13"/>
  <c r="P52" i="13"/>
  <c r="U52" i="13"/>
  <c r="V52" i="13"/>
  <c r="W52" i="13"/>
  <c r="AB52" i="13"/>
  <c r="AC52" i="13"/>
  <c r="AD52" i="13"/>
  <c r="AI52" i="13"/>
  <c r="AJ52" i="13"/>
  <c r="AK52" i="13"/>
  <c r="AP52" i="13"/>
  <c r="AQ52" i="13"/>
  <c r="AR52" i="13"/>
  <c r="H53" i="13"/>
  <c r="I53" i="13"/>
  <c r="J53" i="13"/>
  <c r="N53" i="13"/>
  <c r="O53" i="13"/>
  <c r="P53" i="13"/>
  <c r="U53" i="13"/>
  <c r="V53" i="13"/>
  <c r="W53" i="13"/>
  <c r="X53" i="13" s="1"/>
  <c r="AB53" i="13"/>
  <c r="AC53" i="13"/>
  <c r="AD53" i="13"/>
  <c r="AI53" i="13"/>
  <c r="AJ53" i="13"/>
  <c r="AK53" i="13"/>
  <c r="AP53" i="13"/>
  <c r="AQ53" i="13"/>
  <c r="AR53" i="13"/>
  <c r="H54" i="13"/>
  <c r="I54" i="13"/>
  <c r="J54" i="13"/>
  <c r="N54" i="13"/>
  <c r="O54" i="13"/>
  <c r="P54" i="13"/>
  <c r="U54" i="13"/>
  <c r="V54" i="13"/>
  <c r="W54" i="13"/>
  <c r="AB54" i="13"/>
  <c r="AC54" i="13"/>
  <c r="AD54" i="13"/>
  <c r="AI54" i="13"/>
  <c r="AJ54" i="13"/>
  <c r="AK54" i="13"/>
  <c r="AP54" i="13"/>
  <c r="AQ54" i="13"/>
  <c r="AR54" i="13"/>
  <c r="H55" i="13"/>
  <c r="I55" i="13"/>
  <c r="J55" i="13"/>
  <c r="N55" i="13"/>
  <c r="O55" i="13"/>
  <c r="P55" i="13"/>
  <c r="U55" i="13"/>
  <c r="V55" i="13"/>
  <c r="W55" i="13"/>
  <c r="AB55" i="13"/>
  <c r="AC55" i="13"/>
  <c r="AD55" i="13"/>
  <c r="AI55" i="13"/>
  <c r="AJ55" i="13"/>
  <c r="AK55" i="13"/>
  <c r="AP55" i="13"/>
  <c r="AQ55" i="13"/>
  <c r="AR55" i="13"/>
  <c r="H56" i="13"/>
  <c r="I56" i="13"/>
  <c r="J56" i="13"/>
  <c r="N56" i="13"/>
  <c r="O56" i="13"/>
  <c r="P56" i="13"/>
  <c r="U56" i="13"/>
  <c r="V56" i="13"/>
  <c r="W56" i="13"/>
  <c r="AB56" i="13"/>
  <c r="AC56" i="13"/>
  <c r="AD56" i="13"/>
  <c r="AI56" i="13"/>
  <c r="AJ56" i="13"/>
  <c r="AK56" i="13"/>
  <c r="AP56" i="13"/>
  <c r="AQ56" i="13"/>
  <c r="AR56" i="13"/>
  <c r="H57" i="13"/>
  <c r="I57" i="13"/>
  <c r="J57" i="13"/>
  <c r="N57" i="13"/>
  <c r="O57" i="13"/>
  <c r="P57" i="13"/>
  <c r="U57" i="13"/>
  <c r="V57" i="13"/>
  <c r="W57" i="13"/>
  <c r="AB57" i="13"/>
  <c r="AC57" i="13"/>
  <c r="AD57" i="13"/>
  <c r="AI57" i="13"/>
  <c r="AJ57" i="13"/>
  <c r="AK57" i="13"/>
  <c r="AP57" i="13"/>
  <c r="AQ57" i="13"/>
  <c r="AR57" i="13"/>
  <c r="H58" i="13"/>
  <c r="I58" i="13"/>
  <c r="J58" i="13"/>
  <c r="N58" i="13"/>
  <c r="O58" i="13"/>
  <c r="P58" i="13"/>
  <c r="U58" i="13"/>
  <c r="V58" i="13"/>
  <c r="W58" i="13"/>
  <c r="AB58" i="13"/>
  <c r="AC58" i="13"/>
  <c r="AD58" i="13"/>
  <c r="AI58" i="13"/>
  <c r="AJ58" i="13"/>
  <c r="AK58" i="13"/>
  <c r="AP58" i="13"/>
  <c r="AQ58" i="13"/>
  <c r="AR58" i="13"/>
  <c r="H59" i="13"/>
  <c r="I59" i="13"/>
  <c r="J59" i="13"/>
  <c r="N59" i="13"/>
  <c r="O59" i="13"/>
  <c r="P59" i="13"/>
  <c r="U59" i="13"/>
  <c r="V59" i="13"/>
  <c r="W59" i="13"/>
  <c r="AB59" i="13"/>
  <c r="AC59" i="13"/>
  <c r="AD59" i="13"/>
  <c r="AI59" i="13"/>
  <c r="AJ59" i="13"/>
  <c r="AK59" i="13"/>
  <c r="AP59" i="13"/>
  <c r="AQ59" i="13"/>
  <c r="AR59" i="13"/>
  <c r="H60" i="13"/>
  <c r="I60" i="13"/>
  <c r="J60" i="13"/>
  <c r="N60" i="13"/>
  <c r="O60" i="13"/>
  <c r="P60" i="13"/>
  <c r="U60" i="13"/>
  <c r="V60" i="13"/>
  <c r="W60" i="13"/>
  <c r="AB60" i="13"/>
  <c r="AC60" i="13"/>
  <c r="AD60" i="13"/>
  <c r="AI60" i="13"/>
  <c r="AJ60" i="13"/>
  <c r="AK60" i="13"/>
  <c r="AP60" i="13"/>
  <c r="AQ60" i="13"/>
  <c r="AR60" i="13"/>
  <c r="AQ41" i="13"/>
  <c r="AP41" i="13"/>
  <c r="AJ41" i="13"/>
  <c r="AI41" i="13"/>
  <c r="AC41" i="13"/>
  <c r="AB41" i="13"/>
  <c r="V41" i="13"/>
  <c r="U41" i="13"/>
  <c r="O41" i="13"/>
  <c r="N41" i="13"/>
  <c r="H41" i="13"/>
  <c r="AP39" i="13"/>
  <c r="AR41" i="13" s="1"/>
  <c r="AI39" i="13"/>
  <c r="AK41" i="13" s="1"/>
  <c r="AB39" i="13"/>
  <c r="U39" i="13"/>
  <c r="W41" i="13" s="1"/>
  <c r="N39" i="13"/>
  <c r="P41" i="13" s="1"/>
  <c r="H39" i="13"/>
  <c r="AI109" i="13"/>
  <c r="AI110" i="13"/>
  <c r="AI111" i="13"/>
  <c r="AI112" i="13"/>
  <c r="AI113" i="13"/>
  <c r="AI114" i="13"/>
  <c r="AI115" i="13"/>
  <c r="AI116" i="13"/>
  <c r="AI117" i="13"/>
  <c r="AI118" i="13"/>
  <c r="AI119" i="13"/>
  <c r="AI120" i="13"/>
  <c r="AC109" i="13"/>
  <c r="AC110" i="13"/>
  <c r="AC111" i="13"/>
  <c r="AC112" i="13"/>
  <c r="AC113" i="13"/>
  <c r="AC114" i="13"/>
  <c r="AC115" i="13"/>
  <c r="AC116" i="13"/>
  <c r="AC117" i="13"/>
  <c r="AC118" i="13"/>
  <c r="AC119" i="13"/>
  <c r="AC120" i="13"/>
  <c r="W109" i="13"/>
  <c r="W110" i="13"/>
  <c r="W111" i="13"/>
  <c r="W112" i="13"/>
  <c r="W113" i="13"/>
  <c r="W114" i="13"/>
  <c r="W115" i="13"/>
  <c r="W116" i="13"/>
  <c r="W117" i="13"/>
  <c r="W118" i="13"/>
  <c r="W119" i="13"/>
  <c r="W120" i="13"/>
  <c r="Q109" i="13"/>
  <c r="Q110" i="13"/>
  <c r="Q111" i="13"/>
  <c r="Q112" i="13"/>
  <c r="Q113" i="13"/>
  <c r="Q114" i="13"/>
  <c r="Q115" i="13"/>
  <c r="Q116" i="13"/>
  <c r="Q117" i="13"/>
  <c r="Q118" i="13"/>
  <c r="Q119" i="13"/>
  <c r="Q120" i="13"/>
  <c r="K109" i="13"/>
  <c r="K110" i="13"/>
  <c r="K111" i="13"/>
  <c r="K112" i="13"/>
  <c r="K113" i="13"/>
  <c r="K114" i="13"/>
  <c r="K115" i="13"/>
  <c r="K116" i="13"/>
  <c r="K117" i="13"/>
  <c r="K118" i="13"/>
  <c r="K119" i="13"/>
  <c r="K120" i="13"/>
  <c r="E109" i="13"/>
  <c r="F109" i="13"/>
  <c r="E110" i="13"/>
  <c r="F110" i="13"/>
  <c r="E111" i="13"/>
  <c r="F111" i="13"/>
  <c r="E112" i="13"/>
  <c r="F112" i="13"/>
  <c r="E113" i="13"/>
  <c r="F113" i="13"/>
  <c r="E114" i="13"/>
  <c r="F114" i="13"/>
  <c r="E115" i="13"/>
  <c r="F115" i="13"/>
  <c r="E116" i="13"/>
  <c r="F116" i="13"/>
  <c r="E117" i="13"/>
  <c r="F117" i="13"/>
  <c r="E118" i="13"/>
  <c r="F118" i="13"/>
  <c r="E119" i="13"/>
  <c r="F119" i="13"/>
  <c r="E120" i="13"/>
  <c r="F120" i="13"/>
  <c r="R6" i="12"/>
  <c r="R7" i="12"/>
  <c r="R8" i="12"/>
  <c r="R9" i="12"/>
  <c r="R10" i="12"/>
  <c r="R11" i="12"/>
  <c r="R12" i="12"/>
  <c r="R13" i="12"/>
  <c r="R14" i="12"/>
  <c r="R15" i="12"/>
  <c r="R5" i="12"/>
  <c r="K122" i="13" l="1"/>
  <c r="K121" i="13"/>
  <c r="W122" i="13"/>
  <c r="W121" i="13"/>
  <c r="AI122" i="13"/>
  <c r="AI121" i="13"/>
  <c r="F122" i="13"/>
  <c r="F121" i="13"/>
  <c r="E122" i="13"/>
  <c r="E121" i="13"/>
  <c r="Q121" i="13"/>
  <c r="Q122" i="13"/>
  <c r="AC121" i="13"/>
  <c r="AC122" i="13"/>
  <c r="AL58" i="13"/>
  <c r="AE59" i="13"/>
  <c r="Q54" i="13"/>
  <c r="Q50" i="13"/>
  <c r="AE43" i="13"/>
  <c r="Q42" i="13"/>
  <c r="K55" i="13"/>
  <c r="N61" i="13"/>
  <c r="AE57" i="13"/>
  <c r="AS50" i="13"/>
  <c r="AS46" i="13"/>
  <c r="O61" i="13"/>
  <c r="AQ61" i="13"/>
  <c r="AL53" i="13"/>
  <c r="X57" i="13"/>
  <c r="Q59" i="13"/>
  <c r="AE52" i="13"/>
  <c r="Q51" i="13"/>
  <c r="AE48" i="13"/>
  <c r="AE44" i="13"/>
  <c r="AC61" i="13"/>
  <c r="AI61" i="13"/>
  <c r="AL60" i="13"/>
  <c r="K54" i="13"/>
  <c r="K46" i="13"/>
  <c r="X58" i="13"/>
  <c r="AL51" i="13"/>
  <c r="X50" i="13"/>
  <c r="AL47" i="13"/>
  <c r="AL43" i="13"/>
  <c r="V61" i="13"/>
  <c r="AB61" i="13"/>
  <c r="X60" i="13"/>
  <c r="X44" i="13"/>
  <c r="AS52" i="13"/>
  <c r="Q45" i="13"/>
  <c r="AJ61" i="13"/>
  <c r="K48" i="13"/>
  <c r="AE51" i="13"/>
  <c r="K41" i="13"/>
  <c r="X52" i="13"/>
  <c r="AS48" i="13"/>
  <c r="AS44" i="13"/>
  <c r="H61" i="13"/>
  <c r="I61" i="13"/>
  <c r="AP61" i="13"/>
  <c r="U61" i="13"/>
  <c r="AS42" i="13"/>
  <c r="Q41" i="13"/>
  <c r="X59" i="13"/>
  <c r="AS55" i="13"/>
  <c r="AE54" i="13"/>
  <c r="Q53" i="13"/>
  <c r="AS51" i="13"/>
  <c r="K51" i="13"/>
  <c r="K47" i="13"/>
  <c r="AL45" i="13"/>
  <c r="W61" i="13"/>
  <c r="Q60" i="13"/>
  <c r="AL56" i="13"/>
  <c r="X55" i="13"/>
  <c r="AL52" i="13"/>
  <c r="Q49" i="13"/>
  <c r="AS47" i="13"/>
  <c r="Q56" i="13"/>
  <c r="AE53" i="13"/>
  <c r="AL48" i="13"/>
  <c r="P61" i="13"/>
  <c r="AR61" i="13"/>
  <c r="AL57" i="13"/>
  <c r="AS56" i="13"/>
  <c r="AL50" i="13"/>
  <c r="K44" i="13"/>
  <c r="AK61" i="13"/>
  <c r="K60" i="13"/>
  <c r="AS57" i="13"/>
  <c r="K57" i="13"/>
  <c r="X54" i="13"/>
  <c r="AE49" i="13"/>
  <c r="AS60" i="13"/>
  <c r="Q55" i="13"/>
  <c r="K49" i="13"/>
  <c r="X46" i="13"/>
  <c r="X42" i="13"/>
  <c r="K59" i="13"/>
  <c r="K56" i="13"/>
  <c r="K52" i="13"/>
  <c r="AS49" i="13"/>
  <c r="Q47" i="13"/>
  <c r="Q43" i="13"/>
  <c r="Q57" i="13"/>
  <c r="AS53" i="13"/>
  <c r="K53" i="13"/>
  <c r="Q52" i="13"/>
  <c r="X51" i="13"/>
  <c r="Q48" i="13"/>
  <c r="X47" i="13"/>
  <c r="AE46" i="13"/>
  <c r="X56" i="13"/>
  <c r="AE55" i="13"/>
  <c r="AL54" i="13"/>
  <c r="AE50" i="13"/>
  <c r="K50" i="13"/>
  <c r="AS59" i="13"/>
  <c r="Q58" i="13"/>
  <c r="AL49" i="13"/>
  <c r="AE45" i="13"/>
  <c r="AL44" i="13"/>
  <c r="AS43" i="13"/>
  <c r="K43" i="13"/>
  <c r="AS58" i="13"/>
  <c r="AE56" i="13"/>
  <c r="AL55" i="13"/>
  <c r="AS54" i="13"/>
  <c r="Q46" i="13"/>
  <c r="AS45" i="13"/>
  <c r="K45" i="13"/>
  <c r="Q44" i="13"/>
  <c r="X43" i="13"/>
  <c r="AE42" i="13"/>
  <c r="AE60" i="13"/>
  <c r="AL59" i="13"/>
  <c r="AE58" i="13"/>
  <c r="K58" i="13"/>
  <c r="X48" i="13"/>
  <c r="AE47" i="13"/>
  <c r="AL46" i="13"/>
  <c r="K42" i="13"/>
  <c r="AD41" i="13"/>
  <c r="AS41" i="13"/>
  <c r="AL41" i="13"/>
  <c r="X41" i="13"/>
  <c r="H120" i="13"/>
  <c r="H114" i="13"/>
  <c r="H111" i="13"/>
  <c r="H115" i="13"/>
  <c r="H119" i="13"/>
  <c r="H112" i="13"/>
  <c r="H116" i="13"/>
  <c r="H110" i="13"/>
  <c r="H113" i="13"/>
  <c r="H109" i="13"/>
  <c r="H117" i="13"/>
  <c r="H118" i="13"/>
  <c r="H121" i="13" l="1"/>
  <c r="H122" i="13"/>
  <c r="D71" i="13"/>
  <c r="D70" i="13"/>
  <c r="J61" i="13"/>
  <c r="Q61" i="13"/>
  <c r="AS61" i="13"/>
  <c r="AE41" i="13"/>
  <c r="AD61" i="13"/>
  <c r="K61" i="13"/>
  <c r="X61" i="13"/>
  <c r="AL61" i="13"/>
  <c r="X58" i="15"/>
  <c r="X57" i="15"/>
  <c r="X56" i="15"/>
  <c r="X55" i="15"/>
  <c r="X54" i="15"/>
  <c r="X53" i="15"/>
  <c r="X52" i="15"/>
  <c r="T58" i="15"/>
  <c r="T57" i="15"/>
  <c r="T56" i="15"/>
  <c r="T55" i="15"/>
  <c r="T54" i="15"/>
  <c r="T53" i="15"/>
  <c r="T52" i="15"/>
  <c r="P58" i="15"/>
  <c r="P57" i="15"/>
  <c r="P56" i="15"/>
  <c r="P55" i="15"/>
  <c r="P54" i="15"/>
  <c r="P53" i="15"/>
  <c r="P52" i="15"/>
  <c r="L58" i="15"/>
  <c r="L57" i="15"/>
  <c r="L56" i="15"/>
  <c r="L55" i="15"/>
  <c r="L54" i="15"/>
  <c r="L53" i="15"/>
  <c r="L52" i="15"/>
  <c r="H53" i="15"/>
  <c r="H54" i="15"/>
  <c r="H55" i="15"/>
  <c r="H56" i="15"/>
  <c r="H57" i="15"/>
  <c r="H58" i="15"/>
  <c r="H52" i="15"/>
  <c r="Y58" i="15"/>
  <c r="Y57" i="15"/>
  <c r="Y56" i="15"/>
  <c r="Y55" i="15"/>
  <c r="Y54" i="15"/>
  <c r="Y53" i="15"/>
  <c r="Y52" i="15"/>
  <c r="U58" i="15"/>
  <c r="U57" i="15"/>
  <c r="U56" i="15"/>
  <c r="U55" i="15"/>
  <c r="U54" i="15"/>
  <c r="U53" i="15"/>
  <c r="U52" i="15"/>
  <c r="Q58" i="15"/>
  <c r="Q57" i="15"/>
  <c r="Q56" i="15"/>
  <c r="Q55" i="15"/>
  <c r="Q54" i="15"/>
  <c r="Q53" i="15"/>
  <c r="Q52" i="15"/>
  <c r="M58" i="15"/>
  <c r="M57" i="15"/>
  <c r="M56" i="15"/>
  <c r="M55" i="15"/>
  <c r="M54" i="15"/>
  <c r="M53" i="15"/>
  <c r="M52" i="15"/>
  <c r="I58" i="15"/>
  <c r="I57" i="15"/>
  <c r="I56" i="15"/>
  <c r="I55" i="15"/>
  <c r="I54" i="15"/>
  <c r="I53" i="15"/>
  <c r="I52" i="15"/>
  <c r="E52" i="15"/>
  <c r="E53" i="15"/>
  <c r="E54" i="15"/>
  <c r="E55" i="15"/>
  <c r="E56" i="15"/>
  <c r="E57" i="15"/>
  <c r="E58" i="15"/>
  <c r="I60" i="15" l="1"/>
  <c r="AE61" i="13"/>
  <c r="Y60" i="15"/>
  <c r="H16" i="14" s="1"/>
  <c r="U60" i="15"/>
  <c r="G16" i="14" s="1"/>
  <c r="Q60" i="15"/>
  <c r="F16" i="14" s="1"/>
  <c r="E60" i="15"/>
  <c r="C16" i="14" s="1"/>
  <c r="M60" i="15"/>
  <c r="E16" i="14" s="1"/>
  <c r="D16" i="14"/>
  <c r="B31" i="15" l="1"/>
  <c r="C31" i="15"/>
  <c r="X34" i="15" l="1"/>
  <c r="X42" i="15"/>
  <c r="T37" i="15"/>
  <c r="X41" i="15"/>
  <c r="X35" i="15"/>
  <c r="X43" i="15"/>
  <c r="T38" i="15"/>
  <c r="T33" i="15"/>
  <c r="T40" i="15"/>
  <c r="X36" i="15"/>
  <c r="T39" i="15"/>
  <c r="X37" i="15"/>
  <c r="X38" i="15"/>
  <c r="X33" i="15"/>
  <c r="T41" i="15"/>
  <c r="T34" i="15"/>
  <c r="T36" i="15"/>
  <c r="X39" i="15"/>
  <c r="T42" i="15"/>
  <c r="X40" i="15"/>
  <c r="T35" i="15"/>
  <c r="T43" i="15"/>
  <c r="P41" i="15"/>
  <c r="L36" i="15"/>
  <c r="H39" i="15"/>
  <c r="E34" i="15"/>
  <c r="E39" i="15"/>
  <c r="P34" i="15"/>
  <c r="P42" i="15"/>
  <c r="L37" i="15"/>
  <c r="H40" i="15"/>
  <c r="E36" i="15"/>
  <c r="H34" i="15"/>
  <c r="P35" i="15"/>
  <c r="P43" i="15"/>
  <c r="L38" i="15"/>
  <c r="L33" i="15"/>
  <c r="H41" i="15"/>
  <c r="E37" i="15"/>
  <c r="P36" i="15"/>
  <c r="L39" i="15"/>
  <c r="H42" i="15"/>
  <c r="P37" i="15"/>
  <c r="L40" i="15"/>
  <c r="H35" i="15"/>
  <c r="H43" i="15"/>
  <c r="E40" i="15"/>
  <c r="L35" i="15"/>
  <c r="H33" i="15"/>
  <c r="P38" i="15"/>
  <c r="P33" i="15"/>
  <c r="L41" i="15"/>
  <c r="H36" i="15"/>
  <c r="E41" i="15"/>
  <c r="H38" i="15"/>
  <c r="P39" i="15"/>
  <c r="L34" i="15"/>
  <c r="L42" i="15"/>
  <c r="H37" i="15"/>
  <c r="E43" i="15"/>
  <c r="P40" i="15"/>
  <c r="L43" i="15"/>
  <c r="E42" i="15"/>
  <c r="E35" i="15"/>
  <c r="E38" i="15"/>
  <c r="E33" i="15"/>
  <c r="AO15" i="15"/>
  <c r="AO16" i="15"/>
  <c r="AO17" i="15"/>
  <c r="AO18" i="15"/>
  <c r="AO19" i="15"/>
  <c r="AO20" i="15"/>
  <c r="AO21" i="15"/>
  <c r="AO22" i="15"/>
  <c r="AO23" i="15"/>
  <c r="AO24" i="15"/>
  <c r="AO14" i="15"/>
  <c r="AI15" i="15"/>
  <c r="AI16" i="15"/>
  <c r="AI17" i="15"/>
  <c r="AI18" i="15"/>
  <c r="AI19" i="15"/>
  <c r="AI20" i="15"/>
  <c r="AI21" i="15"/>
  <c r="AI22" i="15"/>
  <c r="AI23" i="15"/>
  <c r="AI24" i="15"/>
  <c r="AI14" i="15"/>
  <c r="AC15" i="15"/>
  <c r="AC16" i="15"/>
  <c r="AC17" i="15"/>
  <c r="AC18" i="15"/>
  <c r="AC19" i="15"/>
  <c r="AC20" i="15"/>
  <c r="AC21" i="15"/>
  <c r="AC22" i="15"/>
  <c r="AC23" i="15"/>
  <c r="AC24" i="15"/>
  <c r="AC14" i="15"/>
  <c r="W15" i="15"/>
  <c r="W16" i="15"/>
  <c r="W17" i="15"/>
  <c r="W18" i="15"/>
  <c r="W19" i="15"/>
  <c r="W20" i="15"/>
  <c r="W21" i="15"/>
  <c r="W22" i="15"/>
  <c r="W23" i="15"/>
  <c r="W24" i="15"/>
  <c r="W14" i="15"/>
  <c r="Q15" i="15"/>
  <c r="Q16" i="15"/>
  <c r="Q17" i="15"/>
  <c r="Q18" i="15"/>
  <c r="Q19" i="15"/>
  <c r="Q20" i="15"/>
  <c r="Q21" i="15"/>
  <c r="Q22" i="15"/>
  <c r="Q23" i="15"/>
  <c r="Q24" i="15"/>
  <c r="Q14" i="15"/>
  <c r="E41" i="9"/>
  <c r="B65" i="15" s="1"/>
  <c r="L15" i="15"/>
  <c r="L16" i="15"/>
  <c r="L17" i="15"/>
  <c r="L18" i="15"/>
  <c r="L19" i="15"/>
  <c r="L20" i="15"/>
  <c r="L21" i="15"/>
  <c r="L22" i="15"/>
  <c r="L23" i="15"/>
  <c r="L24" i="15"/>
  <c r="L25" i="15"/>
  <c r="L14" i="15"/>
  <c r="B50" i="15" l="1"/>
  <c r="D31" i="15"/>
  <c r="I12" i="15"/>
  <c r="B11" i="15"/>
  <c r="G15" i="15"/>
  <c r="G16" i="15"/>
  <c r="G17" i="15"/>
  <c r="G18" i="15"/>
  <c r="G19" i="15"/>
  <c r="G20" i="15"/>
  <c r="G21" i="15"/>
  <c r="G22" i="15"/>
  <c r="G23" i="15"/>
  <c r="G24" i="15"/>
  <c r="G25" i="15"/>
  <c r="G14" i="15"/>
  <c r="F15" i="15"/>
  <c r="F16" i="15"/>
  <c r="F17" i="15"/>
  <c r="F18" i="15"/>
  <c r="F19" i="15"/>
  <c r="F20" i="15"/>
  <c r="F21" i="15"/>
  <c r="F22" i="15"/>
  <c r="F23" i="15"/>
  <c r="F24" i="15"/>
  <c r="F25" i="15"/>
  <c r="F14" i="15"/>
  <c r="Q6" i="12"/>
  <c r="Q7" i="12"/>
  <c r="Q8" i="12"/>
  <c r="Q9" i="12"/>
  <c r="Q10" i="12"/>
  <c r="Q11" i="12"/>
  <c r="Q12" i="12"/>
  <c r="Q13" i="12"/>
  <c r="Q14" i="12"/>
  <c r="Q15" i="12"/>
  <c r="Q5" i="12"/>
  <c r="P110" i="13"/>
  <c r="S110" i="13" s="1"/>
  <c r="V110" i="13"/>
  <c r="Y110" i="13" s="1"/>
  <c r="AB110" i="13"/>
  <c r="AE110" i="13" s="1"/>
  <c r="AH110" i="13"/>
  <c r="AK110" i="13" s="1"/>
  <c r="P111" i="13"/>
  <c r="S111" i="13" s="1"/>
  <c r="V111" i="13"/>
  <c r="Y111" i="13" s="1"/>
  <c r="AB111" i="13"/>
  <c r="AE111" i="13" s="1"/>
  <c r="AH111" i="13"/>
  <c r="AK111" i="13" s="1"/>
  <c r="P112" i="13"/>
  <c r="S112" i="13" s="1"/>
  <c r="V112" i="13"/>
  <c r="Y112" i="13" s="1"/>
  <c r="AB112" i="13"/>
  <c r="AE112" i="13" s="1"/>
  <c r="AH112" i="13"/>
  <c r="AK112" i="13" s="1"/>
  <c r="P113" i="13"/>
  <c r="S113" i="13" s="1"/>
  <c r="V113" i="13"/>
  <c r="Y113" i="13" s="1"/>
  <c r="AB113" i="13"/>
  <c r="AE113" i="13" s="1"/>
  <c r="AH113" i="13"/>
  <c r="AK113" i="13" s="1"/>
  <c r="P114" i="13"/>
  <c r="S114" i="13" s="1"/>
  <c r="V114" i="13"/>
  <c r="Y114" i="13" s="1"/>
  <c r="AB114" i="13"/>
  <c r="AE114" i="13" s="1"/>
  <c r="AH114" i="13"/>
  <c r="AK114" i="13" s="1"/>
  <c r="P115" i="13"/>
  <c r="S115" i="13" s="1"/>
  <c r="V115" i="13"/>
  <c r="Y115" i="13" s="1"/>
  <c r="AB115" i="13"/>
  <c r="AE115" i="13" s="1"/>
  <c r="AH115" i="13"/>
  <c r="AK115" i="13" s="1"/>
  <c r="P116" i="13"/>
  <c r="S116" i="13" s="1"/>
  <c r="V116" i="13"/>
  <c r="Y116" i="13" s="1"/>
  <c r="AB116" i="13"/>
  <c r="AE116" i="13" s="1"/>
  <c r="AH116" i="13"/>
  <c r="AK116" i="13" s="1"/>
  <c r="P117" i="13"/>
  <c r="S117" i="13" s="1"/>
  <c r="V117" i="13"/>
  <c r="Y117" i="13" s="1"/>
  <c r="AB117" i="13"/>
  <c r="AE117" i="13" s="1"/>
  <c r="AH117" i="13"/>
  <c r="AK117" i="13" s="1"/>
  <c r="P118" i="13"/>
  <c r="S118" i="13" s="1"/>
  <c r="V118" i="13"/>
  <c r="Y118" i="13" s="1"/>
  <c r="AB118" i="13"/>
  <c r="AE118" i="13" s="1"/>
  <c r="AH118" i="13"/>
  <c r="AK118" i="13" s="1"/>
  <c r="P119" i="13"/>
  <c r="S119" i="13" s="1"/>
  <c r="V119" i="13"/>
  <c r="Y119" i="13" s="1"/>
  <c r="AB119" i="13"/>
  <c r="AE119" i="13" s="1"/>
  <c r="AH119" i="13"/>
  <c r="AK119" i="13" s="1"/>
  <c r="P120" i="13"/>
  <c r="S120" i="13" s="1"/>
  <c r="V120" i="13"/>
  <c r="Y120" i="13" s="1"/>
  <c r="AB120" i="13"/>
  <c r="AE120" i="13" s="1"/>
  <c r="AH120" i="13"/>
  <c r="AK120" i="13" s="1"/>
  <c r="J110" i="13"/>
  <c r="M110" i="13" s="1"/>
  <c r="J111" i="13"/>
  <c r="M111" i="13" s="1"/>
  <c r="J112" i="13"/>
  <c r="M112" i="13" s="1"/>
  <c r="J113" i="13"/>
  <c r="M113" i="13" s="1"/>
  <c r="J114" i="13"/>
  <c r="M114" i="13" s="1"/>
  <c r="J115" i="13"/>
  <c r="M115" i="13" s="1"/>
  <c r="J116" i="13"/>
  <c r="M116" i="13" s="1"/>
  <c r="J117" i="13"/>
  <c r="M117" i="13" s="1"/>
  <c r="J118" i="13"/>
  <c r="M118" i="13" s="1"/>
  <c r="J119" i="13"/>
  <c r="M119" i="13" s="1"/>
  <c r="J120" i="13"/>
  <c r="M120" i="13" s="1"/>
  <c r="T41" i="9"/>
  <c r="G65" i="15" s="1"/>
  <c r="V50" i="15" l="1"/>
  <c r="W31" i="15"/>
  <c r="AL12" i="15"/>
  <c r="H24" i="15"/>
  <c r="H14" i="15"/>
  <c r="H18" i="15"/>
  <c r="H23" i="15"/>
  <c r="H21" i="15"/>
  <c r="H25" i="15"/>
  <c r="H17" i="15"/>
  <c r="H16" i="15"/>
  <c r="H15" i="15"/>
  <c r="H22" i="15"/>
  <c r="H20" i="15"/>
  <c r="H19" i="15"/>
  <c r="H41" i="9"/>
  <c r="C65" i="15" s="1"/>
  <c r="N41" i="9"/>
  <c r="E65" i="15" s="1"/>
  <c r="K41" i="9"/>
  <c r="D65" i="15" s="1"/>
  <c r="Q41" i="9"/>
  <c r="F65" i="15" s="1"/>
  <c r="D19" i="14"/>
  <c r="H22" i="14"/>
  <c r="E23" i="14"/>
  <c r="H19" i="14"/>
  <c r="D24" i="14"/>
  <c r="C22" i="14"/>
  <c r="F24" i="14"/>
  <c r="F22" i="14"/>
  <c r="C19" i="14"/>
  <c r="E24" i="14"/>
  <c r="F19" i="14"/>
  <c r="G23" i="14"/>
  <c r="C23" i="14"/>
  <c r="G22" i="14"/>
  <c r="H24" i="14"/>
  <c r="H23" i="14"/>
  <c r="E22" i="14"/>
  <c r="C24" i="14"/>
  <c r="G19" i="14"/>
  <c r="D23" i="14"/>
  <c r="F23" i="14"/>
  <c r="G24" i="14"/>
  <c r="E19" i="14"/>
  <c r="D22" i="14"/>
  <c r="J50" i="15" l="1"/>
  <c r="K31" i="15"/>
  <c r="T12" i="15"/>
  <c r="R50" i="15"/>
  <c r="S31" i="15"/>
  <c r="AF12" i="15"/>
  <c r="N50" i="15"/>
  <c r="O31" i="15"/>
  <c r="Z12" i="15"/>
  <c r="F50" i="15"/>
  <c r="N12" i="15"/>
  <c r="G31" i="15"/>
  <c r="BA15" i="13"/>
  <c r="BA16" i="13"/>
  <c r="BA17" i="13"/>
  <c r="BA18" i="13"/>
  <c r="BA19" i="13"/>
  <c r="BA20" i="13"/>
  <c r="BA21" i="13"/>
  <c r="BA22" i="13"/>
  <c r="BA23" i="13"/>
  <c r="BA24" i="13"/>
  <c r="BA25" i="13"/>
  <c r="BA26" i="13"/>
  <c r="BA27" i="13"/>
  <c r="BA28" i="13"/>
  <c r="BA29" i="13"/>
  <c r="BA30" i="13"/>
  <c r="BA31" i="13"/>
  <c r="BA32" i="13"/>
  <c r="BA33" i="13"/>
  <c r="BA14" i="13"/>
  <c r="AR15" i="13"/>
  <c r="AR16" i="13"/>
  <c r="AR17" i="13"/>
  <c r="AR18" i="13"/>
  <c r="AR19" i="13"/>
  <c r="AR20" i="13"/>
  <c r="AR21" i="13"/>
  <c r="AR22" i="13"/>
  <c r="AR23" i="13"/>
  <c r="AR24" i="13"/>
  <c r="AR25" i="13"/>
  <c r="AR26" i="13"/>
  <c r="AR27" i="13"/>
  <c r="AR28" i="13"/>
  <c r="AR29" i="13"/>
  <c r="AR30" i="13"/>
  <c r="AR31" i="13"/>
  <c r="AR32" i="13"/>
  <c r="AR33" i="13"/>
  <c r="AR14" i="13"/>
  <c r="Z15" i="13"/>
  <c r="Z16" i="13"/>
  <c r="Z17" i="13"/>
  <c r="Z18" i="13"/>
  <c r="Z19" i="13"/>
  <c r="Z20" i="13"/>
  <c r="Z21" i="13"/>
  <c r="Z22" i="13"/>
  <c r="Z23" i="13"/>
  <c r="Z24" i="13"/>
  <c r="Z25" i="13"/>
  <c r="Z26" i="13"/>
  <c r="Z27" i="13"/>
  <c r="Z28" i="13"/>
  <c r="Z29" i="13"/>
  <c r="Z30" i="13"/>
  <c r="Z31" i="13"/>
  <c r="Z32" i="13"/>
  <c r="Z33" i="13"/>
  <c r="AI15" i="13"/>
  <c r="AI16" i="13"/>
  <c r="AI17" i="13"/>
  <c r="AI18" i="13"/>
  <c r="AI19" i="13"/>
  <c r="AI20" i="13"/>
  <c r="AI21" i="13"/>
  <c r="AI22" i="13"/>
  <c r="AI23" i="13"/>
  <c r="AI24" i="13"/>
  <c r="AI25" i="13"/>
  <c r="AI26" i="13"/>
  <c r="AI27" i="13"/>
  <c r="AI28" i="13"/>
  <c r="AI29" i="13"/>
  <c r="AI30" i="13"/>
  <c r="AI31" i="13"/>
  <c r="AI32" i="13"/>
  <c r="AI33" i="13"/>
  <c r="AI14" i="13"/>
  <c r="Z14" i="13"/>
  <c r="Q15" i="13"/>
  <c r="Q16" i="13"/>
  <c r="Q17" i="13"/>
  <c r="Q18" i="13"/>
  <c r="Q19" i="13"/>
  <c r="Q20" i="13"/>
  <c r="Q21" i="13"/>
  <c r="Q22" i="13"/>
  <c r="Q23" i="13"/>
  <c r="Q24" i="13"/>
  <c r="Q25" i="13"/>
  <c r="Q26" i="13"/>
  <c r="Q27" i="13"/>
  <c r="Q28" i="13"/>
  <c r="Q29" i="13"/>
  <c r="Q30" i="13"/>
  <c r="Q31" i="13"/>
  <c r="Q32" i="13"/>
  <c r="Q33" i="13"/>
  <c r="Q14" i="13"/>
  <c r="D67" i="13" l="1"/>
  <c r="F20" i="9"/>
  <c r="G20" i="9" s="1"/>
  <c r="H20" i="9" s="1"/>
  <c r="I20" i="9" s="1"/>
  <c r="J20" i="9" s="1"/>
  <c r="I67" i="13" s="1"/>
  <c r="I90" i="13" s="1"/>
  <c r="I84" i="13" l="1"/>
  <c r="I88" i="13"/>
  <c r="I93" i="13"/>
  <c r="I81" i="13"/>
  <c r="I83" i="13"/>
  <c r="I87" i="13"/>
  <c r="I92" i="13"/>
  <c r="I96" i="13"/>
  <c r="I82" i="13"/>
  <c r="I86" i="13"/>
  <c r="I91" i="13"/>
  <c r="I95" i="13"/>
  <c r="I85" i="13"/>
  <c r="I89" i="13"/>
  <c r="I94" i="13"/>
  <c r="H67" i="13"/>
  <c r="H90" i="13" s="1"/>
  <c r="G67" i="13"/>
  <c r="G90" i="13" s="1"/>
  <c r="F67" i="13"/>
  <c r="F90" i="13" s="1"/>
  <c r="E67" i="13"/>
  <c r="E90" i="13" s="1"/>
  <c r="AH109" i="13"/>
  <c r="AB109" i="13"/>
  <c r="V109" i="13"/>
  <c r="P109" i="13"/>
  <c r="J109" i="13"/>
  <c r="V121" i="13" l="1"/>
  <c r="V122" i="13"/>
  <c r="AB121" i="13"/>
  <c r="AB122" i="13"/>
  <c r="J122" i="13"/>
  <c r="J121" i="13"/>
  <c r="P122" i="13"/>
  <c r="P121" i="13"/>
  <c r="AH122" i="13"/>
  <c r="AH121" i="13"/>
  <c r="G83" i="13"/>
  <c r="G87" i="13"/>
  <c r="G92" i="13"/>
  <c r="G96" i="13"/>
  <c r="G82" i="13"/>
  <c r="G86" i="13"/>
  <c r="G91" i="13"/>
  <c r="G95" i="13"/>
  <c r="G85" i="13"/>
  <c r="G89" i="13"/>
  <c r="G94" i="13"/>
  <c r="G81" i="13"/>
  <c r="G84" i="13"/>
  <c r="G88" i="13"/>
  <c r="G93" i="13"/>
  <c r="H93" i="13"/>
  <c r="H83" i="13"/>
  <c r="H87" i="13"/>
  <c r="H92" i="13"/>
  <c r="H96" i="13"/>
  <c r="H82" i="13"/>
  <c r="H86" i="13"/>
  <c r="H91" i="13"/>
  <c r="H95" i="13"/>
  <c r="H84" i="13"/>
  <c r="H88" i="13"/>
  <c r="H81" i="13"/>
  <c r="H85" i="13"/>
  <c r="H89" i="13"/>
  <c r="H94" i="13"/>
  <c r="E82" i="13"/>
  <c r="E86" i="13"/>
  <c r="E91" i="13"/>
  <c r="E95" i="13"/>
  <c r="E96" i="13"/>
  <c r="E85" i="13"/>
  <c r="E89" i="13"/>
  <c r="E94" i="13"/>
  <c r="E84" i="13"/>
  <c r="E88" i="13"/>
  <c r="E93" i="13"/>
  <c r="E83" i="13"/>
  <c r="E87" i="13"/>
  <c r="E92" i="13"/>
  <c r="F82" i="13"/>
  <c r="F86" i="13"/>
  <c r="F91" i="13"/>
  <c r="F95" i="13"/>
  <c r="F94" i="13"/>
  <c r="F85" i="13"/>
  <c r="F89" i="13"/>
  <c r="F81" i="13"/>
  <c r="F92" i="13"/>
  <c r="F84" i="13"/>
  <c r="F88" i="13"/>
  <c r="F93" i="13"/>
  <c r="F87" i="13"/>
  <c r="F83" i="13"/>
  <c r="F96" i="13"/>
  <c r="E81" i="13"/>
  <c r="S109" i="13"/>
  <c r="Y109" i="13"/>
  <c r="AE109" i="13"/>
  <c r="AK109" i="13"/>
  <c r="M109" i="13"/>
  <c r="Y121" i="13" l="1"/>
  <c r="Y122" i="13"/>
  <c r="S122" i="13"/>
  <c r="S121" i="13"/>
  <c r="E74" i="13"/>
  <c r="E77" i="13"/>
  <c r="E73" i="13"/>
  <c r="E72" i="13"/>
  <c r="E69" i="13"/>
  <c r="E76" i="13"/>
  <c r="E70" i="13"/>
  <c r="E75" i="13"/>
  <c r="E71" i="13"/>
  <c r="E78" i="13"/>
  <c r="H74" i="13"/>
  <c r="H78" i="13"/>
  <c r="H71" i="13"/>
  <c r="H70" i="13"/>
  <c r="H75" i="13"/>
  <c r="H77" i="13"/>
  <c r="H73" i="13"/>
  <c r="H72" i="13"/>
  <c r="H69" i="13"/>
  <c r="H76" i="13"/>
  <c r="M121" i="13"/>
  <c r="M122" i="13"/>
  <c r="G72" i="13"/>
  <c r="G69" i="13"/>
  <c r="G71" i="13"/>
  <c r="G78" i="13"/>
  <c r="G70" i="13"/>
  <c r="G76" i="13"/>
  <c r="G74" i="13"/>
  <c r="G75" i="13"/>
  <c r="G73" i="13"/>
  <c r="G77" i="13"/>
  <c r="F73" i="13"/>
  <c r="F77" i="13"/>
  <c r="F72" i="13"/>
  <c r="F69" i="13"/>
  <c r="F71" i="13"/>
  <c r="F70" i="13"/>
  <c r="F76" i="13"/>
  <c r="F75" i="13"/>
  <c r="F78" i="13"/>
  <c r="F74" i="13"/>
  <c r="AK121" i="13"/>
  <c r="AK122" i="13"/>
  <c r="AE122" i="13"/>
  <c r="AE121" i="13"/>
  <c r="I75" i="13"/>
  <c r="I74" i="13"/>
  <c r="I78" i="13"/>
  <c r="I73" i="13"/>
  <c r="I72" i="13"/>
  <c r="I70" i="13"/>
  <c r="I69" i="13"/>
  <c r="I71" i="13"/>
  <c r="I77" i="13"/>
  <c r="I76" i="13"/>
  <c r="D31" i="14"/>
  <c r="E31" i="14"/>
  <c r="F31" i="14"/>
  <c r="G31" i="14"/>
  <c r="H31" i="14"/>
  <c r="C31" i="14"/>
  <c r="D34" i="13"/>
  <c r="J34" i="13"/>
  <c r="L34" i="13"/>
  <c r="Q34" i="13"/>
  <c r="R34" i="13"/>
  <c r="U34" i="13"/>
  <c r="Z34" i="13"/>
  <c r="AA34" i="13"/>
  <c r="AD34" i="13"/>
  <c r="AI34" i="13"/>
  <c r="AJ34" i="13"/>
  <c r="AM34" i="13"/>
  <c r="AR34" i="13"/>
  <c r="AS34" i="13"/>
  <c r="AV34" i="13"/>
  <c r="BA34" i="13"/>
  <c r="BB34" i="13"/>
  <c r="AY12" i="13"/>
  <c r="AP12" i="13"/>
  <c r="AG12" i="13"/>
  <c r="X12" i="13"/>
  <c r="O12" i="13"/>
  <c r="G12" i="13"/>
  <c r="AX15" i="13"/>
  <c r="AX16" i="13"/>
  <c r="AX17" i="13"/>
  <c r="AX18" i="13"/>
  <c r="AX19" i="13"/>
  <c r="AX20" i="13"/>
  <c r="AX21" i="13"/>
  <c r="AX22" i="13"/>
  <c r="AX23" i="13"/>
  <c r="AX24" i="13"/>
  <c r="AX25" i="13"/>
  <c r="AX26" i="13"/>
  <c r="AX27" i="13"/>
  <c r="AX28" i="13"/>
  <c r="AX29" i="13"/>
  <c r="AX30" i="13"/>
  <c r="AX31" i="13"/>
  <c r="AX32" i="13"/>
  <c r="AX33" i="13"/>
  <c r="AX14" i="13"/>
  <c r="AO15" i="13"/>
  <c r="AO16" i="13"/>
  <c r="AO17" i="13"/>
  <c r="AO18" i="13"/>
  <c r="AO19" i="13"/>
  <c r="AO20" i="13"/>
  <c r="AO21" i="13"/>
  <c r="AO22" i="13"/>
  <c r="AP22" i="13" s="1"/>
  <c r="AO23" i="13"/>
  <c r="AO24" i="13"/>
  <c r="AO25" i="13"/>
  <c r="AO26" i="13"/>
  <c r="AO27" i="13"/>
  <c r="AO28" i="13"/>
  <c r="AO29" i="13"/>
  <c r="AO30" i="13"/>
  <c r="AP30" i="13" s="1"/>
  <c r="AO31" i="13"/>
  <c r="AO32" i="13"/>
  <c r="AO33" i="13"/>
  <c r="AO14" i="13"/>
  <c r="I103" i="13" l="1"/>
  <c r="F103" i="13"/>
  <c r="E103" i="13"/>
  <c r="H103" i="13"/>
  <c r="G103" i="13"/>
  <c r="AP31" i="13"/>
  <c r="AQ31" i="13" s="1"/>
  <c r="AT31" i="13" s="1"/>
  <c r="AP23" i="13"/>
  <c r="AQ23" i="13" s="1"/>
  <c r="AT23" i="13" s="1"/>
  <c r="AP15" i="13"/>
  <c r="AQ15" i="13" s="1"/>
  <c r="AT15" i="13" s="1"/>
  <c r="AY32" i="13"/>
  <c r="AZ32" i="13" s="1"/>
  <c r="BC32" i="13" s="1"/>
  <c r="AP29" i="13"/>
  <c r="AQ29" i="13" s="1"/>
  <c r="AT29" i="13" s="1"/>
  <c r="AP20" i="13"/>
  <c r="AQ20" i="13" s="1"/>
  <c r="AT20" i="13" s="1"/>
  <c r="AP28" i="13"/>
  <c r="AQ28" i="13" s="1"/>
  <c r="AT28" i="13" s="1"/>
  <c r="AP14" i="13"/>
  <c r="AQ14" i="13" s="1"/>
  <c r="AP26" i="13"/>
  <c r="AQ26" i="13" s="1"/>
  <c r="AT26" i="13" s="1"/>
  <c r="AP18" i="13"/>
  <c r="AQ18" i="13" s="1"/>
  <c r="AT18" i="13" s="1"/>
  <c r="AP33" i="13"/>
  <c r="AQ33" i="13" s="1"/>
  <c r="AT33" i="13" s="1"/>
  <c r="AP25" i="13"/>
  <c r="AQ25" i="13" s="1"/>
  <c r="AT25" i="13" s="1"/>
  <c r="AP21" i="13"/>
  <c r="AQ21" i="13" s="1"/>
  <c r="AT21" i="13" s="1"/>
  <c r="AP32" i="13"/>
  <c r="AQ32" i="13" s="1"/>
  <c r="AT32" i="13" s="1"/>
  <c r="AP24" i="13"/>
  <c r="AQ24" i="13" s="1"/>
  <c r="AT24" i="13" s="1"/>
  <c r="AY14" i="13"/>
  <c r="AZ14" i="13" s="1"/>
  <c r="AY27" i="13"/>
  <c r="AZ27" i="13" s="1"/>
  <c r="BC27" i="13" s="1"/>
  <c r="AY19" i="13"/>
  <c r="AZ19" i="13" s="1"/>
  <c r="BC19" i="13" s="1"/>
  <c r="AY33" i="13"/>
  <c r="AZ33" i="13" s="1"/>
  <c r="BC33" i="13" s="1"/>
  <c r="AY26" i="13"/>
  <c r="AZ26" i="13" s="1"/>
  <c r="BC26" i="13" s="1"/>
  <c r="AY30" i="13"/>
  <c r="AZ30" i="13" s="1"/>
  <c r="BC30" i="13" s="1"/>
  <c r="AY29" i="13"/>
  <c r="AZ29" i="13" s="1"/>
  <c r="BC29" i="13" s="1"/>
  <c r="AY21" i="13"/>
  <c r="AZ21" i="13" s="1"/>
  <c r="BC21" i="13" s="1"/>
  <c r="AY31" i="13"/>
  <c r="AZ31" i="13" s="1"/>
  <c r="BC31" i="13" s="1"/>
  <c r="AY22" i="13"/>
  <c r="AZ22" i="13" s="1"/>
  <c r="BC22" i="13" s="1"/>
  <c r="AP27" i="13"/>
  <c r="AQ27" i="13" s="1"/>
  <c r="AT27" i="13" s="1"/>
  <c r="AP19" i="13"/>
  <c r="AQ19" i="13" s="1"/>
  <c r="AT19" i="13" s="1"/>
  <c r="AY23" i="13"/>
  <c r="AZ23" i="13" s="1"/>
  <c r="BC23" i="13" s="1"/>
  <c r="AY16" i="13"/>
  <c r="AZ16" i="13" s="1"/>
  <c r="BC16" i="13" s="1"/>
  <c r="AY15" i="13"/>
  <c r="AZ15" i="13" s="1"/>
  <c r="BC15" i="13" s="1"/>
  <c r="AQ30" i="13"/>
  <c r="AT30" i="13" s="1"/>
  <c r="AQ22" i="13"/>
  <c r="AT22" i="13" s="1"/>
  <c r="AX34" i="13"/>
  <c r="AO34" i="13"/>
  <c r="AP16" i="13"/>
  <c r="AQ16" i="13" s="1"/>
  <c r="AT16" i="13" s="1"/>
  <c r="AY24" i="13"/>
  <c r="AZ24" i="13" s="1"/>
  <c r="BC24" i="13" s="1"/>
  <c r="AY25" i="13"/>
  <c r="AZ25" i="13" s="1"/>
  <c r="BC25" i="13" s="1"/>
  <c r="AY18" i="13"/>
  <c r="AZ18" i="13" s="1"/>
  <c r="BC18" i="13" s="1"/>
  <c r="AY28" i="13"/>
  <c r="AZ28" i="13" s="1"/>
  <c r="BC28" i="13" s="1"/>
  <c r="AY17" i="13"/>
  <c r="AZ17" i="13" s="1"/>
  <c r="BC17" i="13" s="1"/>
  <c r="AY20" i="13"/>
  <c r="AZ20" i="13" s="1"/>
  <c r="BC20" i="13" s="1"/>
  <c r="AP17" i="13"/>
  <c r="AQ17" i="13" s="1"/>
  <c r="AT17" i="13" s="1"/>
  <c r="E18" i="9"/>
  <c r="G38" i="13" s="1"/>
  <c r="F21" i="9"/>
  <c r="F22" i="9" s="1"/>
  <c r="O39" i="13" l="1"/>
  <c r="P12" i="13"/>
  <c r="E23" i="9"/>
  <c r="F107" i="13"/>
  <c r="D66" i="13"/>
  <c r="E11" i="13"/>
  <c r="C12" i="14"/>
  <c r="BC14" i="13"/>
  <c r="BC34" i="13" s="1"/>
  <c r="AZ34" i="13"/>
  <c r="AT14" i="13"/>
  <c r="AT34" i="13" s="1"/>
  <c r="AQ34" i="13"/>
  <c r="AP34" i="13"/>
  <c r="AY34" i="13"/>
  <c r="F18" i="9"/>
  <c r="G21" i="9"/>
  <c r="H21" i="9" s="1"/>
  <c r="I21" i="9" s="1"/>
  <c r="J21" i="9" s="1"/>
  <c r="R54" i="13" l="1"/>
  <c r="R51" i="13"/>
  <c r="R42" i="13"/>
  <c r="R49" i="13"/>
  <c r="R59" i="13"/>
  <c r="R56" i="13"/>
  <c r="R45" i="13"/>
  <c r="R47" i="13"/>
  <c r="R60" i="13"/>
  <c r="R53" i="13"/>
  <c r="R50" i="13"/>
  <c r="R58" i="13"/>
  <c r="R43" i="13"/>
  <c r="R48" i="13"/>
  <c r="R44" i="13"/>
  <c r="R57" i="13"/>
  <c r="R52" i="13"/>
  <c r="R41" i="13"/>
  <c r="R46" i="13"/>
  <c r="R55" i="13"/>
  <c r="M38" i="13"/>
  <c r="M11" i="13"/>
  <c r="K11" i="15"/>
  <c r="I25" i="15" s="1"/>
  <c r="E24" i="9"/>
  <c r="K12" i="15" s="1"/>
  <c r="F23" i="9"/>
  <c r="P11" i="15" s="1"/>
  <c r="N25" i="15" s="1"/>
  <c r="K107" i="13"/>
  <c r="E66" i="13"/>
  <c r="G18" i="9"/>
  <c r="D12" i="14"/>
  <c r="G22" i="9"/>
  <c r="J19" i="15" l="1"/>
  <c r="J16" i="15"/>
  <c r="J20" i="15"/>
  <c r="J21" i="15"/>
  <c r="J15" i="15"/>
  <c r="J23" i="15"/>
  <c r="J24" i="15"/>
  <c r="J14" i="15"/>
  <c r="J18" i="15"/>
  <c r="J22" i="15"/>
  <c r="J25" i="15"/>
  <c r="K25" i="15" s="1"/>
  <c r="J17" i="15"/>
  <c r="I21" i="15"/>
  <c r="I22" i="15"/>
  <c r="I23" i="15"/>
  <c r="I20" i="15"/>
  <c r="I14" i="15"/>
  <c r="I18" i="15"/>
  <c r="I17" i="15"/>
  <c r="I16" i="15"/>
  <c r="I15" i="15"/>
  <c r="I19" i="15"/>
  <c r="I24" i="15"/>
  <c r="T38" i="13"/>
  <c r="V11" i="13"/>
  <c r="Y12" i="13"/>
  <c r="V39" i="13"/>
  <c r="R61" i="13"/>
  <c r="F24" i="9"/>
  <c r="P12" i="15" s="1"/>
  <c r="G23" i="9"/>
  <c r="Q107" i="13"/>
  <c r="F66" i="13"/>
  <c r="H18" i="9"/>
  <c r="E12" i="14"/>
  <c r="H22" i="9"/>
  <c r="K15" i="15" l="1"/>
  <c r="K22" i="15"/>
  <c r="O18" i="15"/>
  <c r="O25" i="15"/>
  <c r="P25" i="15" s="1"/>
  <c r="R25" i="15" s="1"/>
  <c r="S25" i="15" s="1"/>
  <c r="O19" i="15"/>
  <c r="O20" i="15"/>
  <c r="O24" i="15"/>
  <c r="O17" i="15"/>
  <c r="O21" i="15"/>
  <c r="O14" i="15"/>
  <c r="O22" i="15"/>
  <c r="O23" i="15"/>
  <c r="O16" i="15"/>
  <c r="O15" i="15"/>
  <c r="N19" i="15"/>
  <c r="P19" i="15" s="1"/>
  <c r="N14" i="15"/>
  <c r="N24" i="15"/>
  <c r="N15" i="15"/>
  <c r="N18" i="15"/>
  <c r="N20" i="15"/>
  <c r="N23" i="15"/>
  <c r="N17" i="15"/>
  <c r="N22" i="15"/>
  <c r="P22" i="15" s="1"/>
  <c r="N16" i="15"/>
  <c r="P16" i="15" s="1"/>
  <c r="N21" i="15"/>
  <c r="K17" i="15"/>
  <c r="K20" i="15"/>
  <c r="K24" i="15"/>
  <c r="K19" i="15"/>
  <c r="K18" i="15"/>
  <c r="K21" i="15"/>
  <c r="K23" i="15"/>
  <c r="K16" i="15"/>
  <c r="K14" i="15"/>
  <c r="AA38" i="13"/>
  <c r="AE11" i="13"/>
  <c r="Y44" i="13"/>
  <c r="Y60" i="13"/>
  <c r="Y45" i="13"/>
  <c r="Y55" i="13"/>
  <c r="Y50" i="13"/>
  <c r="Y53" i="13"/>
  <c r="Y58" i="13"/>
  <c r="Y57" i="13"/>
  <c r="Y49" i="13"/>
  <c r="Y59" i="13"/>
  <c r="Y46" i="13"/>
  <c r="Y52" i="13"/>
  <c r="Y43" i="13"/>
  <c r="Y41" i="13"/>
  <c r="Y54" i="13"/>
  <c r="Y51" i="13"/>
  <c r="Y56" i="13"/>
  <c r="Y42" i="13"/>
  <c r="Y47" i="13"/>
  <c r="Y48" i="13"/>
  <c r="AH12" i="13"/>
  <c r="AC39" i="13"/>
  <c r="V11" i="15"/>
  <c r="T25" i="15" s="1"/>
  <c r="G24" i="9"/>
  <c r="V12" i="15" s="1"/>
  <c r="H23" i="9"/>
  <c r="X107" i="13"/>
  <c r="G66" i="13"/>
  <c r="I18" i="9"/>
  <c r="F12" i="14"/>
  <c r="I22" i="9"/>
  <c r="P14" i="15" l="1"/>
  <c r="R14" i="15" s="1"/>
  <c r="S14" i="15" s="1"/>
  <c r="U16" i="15"/>
  <c r="U24" i="15"/>
  <c r="U18" i="15"/>
  <c r="U20" i="15"/>
  <c r="U22" i="15"/>
  <c r="U15" i="15"/>
  <c r="U17" i="15"/>
  <c r="U14" i="15"/>
  <c r="U25" i="15"/>
  <c r="V25" i="15" s="1"/>
  <c r="X25" i="15" s="1"/>
  <c r="Y25" i="15" s="1"/>
  <c r="U19" i="15"/>
  <c r="U21" i="15"/>
  <c r="U23" i="15"/>
  <c r="P15" i="15"/>
  <c r="R15" i="15" s="1"/>
  <c r="S15" i="15" s="1"/>
  <c r="P23" i="15"/>
  <c r="R23" i="15" s="1"/>
  <c r="S23" i="15" s="1"/>
  <c r="P17" i="15"/>
  <c r="R17" i="15" s="1"/>
  <c r="S17" i="15" s="1"/>
  <c r="P18" i="15"/>
  <c r="R18" i="15" s="1"/>
  <c r="S18" i="15" s="1"/>
  <c r="T16" i="15"/>
  <c r="T19" i="15"/>
  <c r="T17" i="15"/>
  <c r="T20" i="15"/>
  <c r="T15" i="15"/>
  <c r="T21" i="15"/>
  <c r="V21" i="15" s="1"/>
  <c r="T24" i="15"/>
  <c r="T22" i="15"/>
  <c r="T14" i="15"/>
  <c r="T18" i="15"/>
  <c r="T23" i="15"/>
  <c r="P20" i="15"/>
  <c r="G39" i="15" s="1"/>
  <c r="I39" i="15" s="1"/>
  <c r="J39" i="15" s="1"/>
  <c r="P24" i="15"/>
  <c r="R24" i="15" s="1"/>
  <c r="S24" i="15" s="1"/>
  <c r="P21" i="15"/>
  <c r="R21" i="15" s="1"/>
  <c r="S21" i="15" s="1"/>
  <c r="D34" i="15"/>
  <c r="F34" i="15" s="1"/>
  <c r="D38" i="15"/>
  <c r="F38" i="15" s="1"/>
  <c r="D35" i="15"/>
  <c r="F35" i="15" s="1"/>
  <c r="M16" i="15"/>
  <c r="M15" i="15"/>
  <c r="R22" i="15"/>
  <c r="S22" i="15" s="1"/>
  <c r="R19" i="15"/>
  <c r="S19" i="15" s="1"/>
  <c r="R16" i="15"/>
  <c r="S16" i="15" s="1"/>
  <c r="AF57" i="13"/>
  <c r="AF51" i="13"/>
  <c r="AF43" i="13"/>
  <c r="AF53" i="13"/>
  <c r="AF44" i="13"/>
  <c r="AF54" i="13"/>
  <c r="AF59" i="13"/>
  <c r="AF48" i="13"/>
  <c r="AF52" i="13"/>
  <c r="AF60" i="13"/>
  <c r="AF58" i="13"/>
  <c r="AF55" i="13"/>
  <c r="AF46" i="13"/>
  <c r="AF50" i="13"/>
  <c r="AF56" i="13"/>
  <c r="AF45" i="13"/>
  <c r="AF42" i="13"/>
  <c r="AF49" i="13"/>
  <c r="AF47" i="13"/>
  <c r="AF41" i="13"/>
  <c r="AQ12" i="13"/>
  <c r="AJ39" i="13"/>
  <c r="Y61" i="13"/>
  <c r="AH38" i="13"/>
  <c r="AN11" i="13"/>
  <c r="M14" i="15"/>
  <c r="D33" i="15"/>
  <c r="F33" i="15" s="1"/>
  <c r="AB11" i="15"/>
  <c r="Z25" i="15" s="1"/>
  <c r="H24" i="9"/>
  <c r="AB12" i="15" s="1"/>
  <c r="I23" i="9"/>
  <c r="AD107" i="13"/>
  <c r="H66" i="13"/>
  <c r="J18" i="9"/>
  <c r="G12" i="14"/>
  <c r="J22" i="9"/>
  <c r="V22" i="15" l="1"/>
  <c r="AA16" i="15"/>
  <c r="AA24" i="15"/>
  <c r="AA17" i="15"/>
  <c r="AA14" i="15"/>
  <c r="AA18" i="15"/>
  <c r="AA19" i="15"/>
  <c r="AA20" i="15"/>
  <c r="AA23" i="15"/>
  <c r="AA25" i="15"/>
  <c r="AB25" i="15" s="1"/>
  <c r="AD25" i="15" s="1"/>
  <c r="AE25" i="15" s="1"/>
  <c r="AA21" i="15"/>
  <c r="AA22" i="15"/>
  <c r="AA15" i="15"/>
  <c r="V16" i="15"/>
  <c r="X16" i="15" s="1"/>
  <c r="Y16" i="15" s="1"/>
  <c r="G36" i="15"/>
  <c r="I36" i="15" s="1"/>
  <c r="J36" i="15" s="1"/>
  <c r="V19" i="15"/>
  <c r="K38" i="15" s="1"/>
  <c r="M38" i="15" s="1"/>
  <c r="N38" i="15" s="1"/>
  <c r="V18" i="15"/>
  <c r="X18" i="15" s="1"/>
  <c r="Y18" i="15" s="1"/>
  <c r="X22" i="15"/>
  <c r="Y22" i="15" s="1"/>
  <c r="K41" i="15"/>
  <c r="M41" i="15" s="1"/>
  <c r="N41" i="15" s="1"/>
  <c r="X21" i="15"/>
  <c r="Y21" i="15" s="1"/>
  <c r="K40" i="15"/>
  <c r="V24" i="15"/>
  <c r="V17" i="15"/>
  <c r="V14" i="15"/>
  <c r="Z21" i="15"/>
  <c r="AB21" i="15" s="1"/>
  <c r="Z22" i="15"/>
  <c r="Z18" i="15"/>
  <c r="Z19" i="15"/>
  <c r="Z20" i="15"/>
  <c r="Z17" i="15"/>
  <c r="Z24" i="15"/>
  <c r="Z14" i="15"/>
  <c r="Z16" i="15"/>
  <c r="Z23" i="15"/>
  <c r="Z15" i="15"/>
  <c r="V20" i="15"/>
  <c r="V15" i="15"/>
  <c r="V23" i="15"/>
  <c r="D36" i="15"/>
  <c r="F36" i="15" s="1"/>
  <c r="M22" i="15"/>
  <c r="M17" i="15"/>
  <c r="D41" i="15"/>
  <c r="F41" i="15" s="1"/>
  <c r="D37" i="15"/>
  <c r="F37" i="15" s="1"/>
  <c r="M19" i="15"/>
  <c r="M20" i="15"/>
  <c r="M18" i="15"/>
  <c r="D39" i="15"/>
  <c r="F39" i="15" s="1"/>
  <c r="G42" i="15"/>
  <c r="I42" i="15" s="1"/>
  <c r="J42" i="15" s="1"/>
  <c r="G43" i="15"/>
  <c r="I43" i="15" s="1"/>
  <c r="J43" i="15" s="1"/>
  <c r="G40" i="15"/>
  <c r="I40" i="15" s="1"/>
  <c r="J40" i="15" s="1"/>
  <c r="R20" i="15"/>
  <c r="S20" i="15" s="1"/>
  <c r="S26" i="15" s="1"/>
  <c r="D14" i="14" s="1"/>
  <c r="G38" i="15"/>
  <c r="I38" i="15" s="1"/>
  <c r="J38" i="15" s="1"/>
  <c r="G37" i="15"/>
  <c r="I37" i="15" s="1"/>
  <c r="J37" i="15" s="1"/>
  <c r="G35" i="15"/>
  <c r="I35" i="15" s="1"/>
  <c r="J35" i="15" s="1"/>
  <c r="G33" i="15"/>
  <c r="I33" i="15" s="1"/>
  <c r="J33" i="15" s="1"/>
  <c r="G41" i="15"/>
  <c r="I41" i="15" s="1"/>
  <c r="J41" i="15" s="1"/>
  <c r="G34" i="15"/>
  <c r="I34" i="15" s="1"/>
  <c r="J34" i="15" s="1"/>
  <c r="AF61" i="13"/>
  <c r="AQ39" i="13"/>
  <c r="AZ12" i="13"/>
  <c r="AO38" i="13"/>
  <c r="AW11" i="13"/>
  <c r="AM47" i="13"/>
  <c r="AM56" i="13"/>
  <c r="AM51" i="13"/>
  <c r="AM52" i="13"/>
  <c r="AM43" i="13"/>
  <c r="AM60" i="13"/>
  <c r="AM48" i="13"/>
  <c r="AM53" i="13"/>
  <c r="AM45" i="13"/>
  <c r="AM42" i="13"/>
  <c r="AM58" i="13"/>
  <c r="AM57" i="13"/>
  <c r="AM54" i="13"/>
  <c r="AM49" i="13"/>
  <c r="AM44" i="13"/>
  <c r="AM59" i="13"/>
  <c r="AM55" i="13"/>
  <c r="AM46" i="13"/>
  <c r="AM50" i="13"/>
  <c r="AM41" i="13"/>
  <c r="AH11" i="15"/>
  <c r="AF25" i="15" s="1"/>
  <c r="I24" i="9"/>
  <c r="AH12" i="15" s="1"/>
  <c r="J23" i="9"/>
  <c r="BD14" i="13"/>
  <c r="I66" i="13"/>
  <c r="AJ107" i="13"/>
  <c r="H12" i="14"/>
  <c r="AU30" i="13"/>
  <c r="AU22" i="13"/>
  <c r="AU14" i="13"/>
  <c r="AU23" i="13"/>
  <c r="AU29" i="13"/>
  <c r="AU16" i="13"/>
  <c r="AU32" i="13"/>
  <c r="AU21" i="13"/>
  <c r="AU28" i="13"/>
  <c r="AU19" i="13"/>
  <c r="AU31" i="13"/>
  <c r="AU24" i="13"/>
  <c r="AU20" i="13"/>
  <c r="AU27" i="13"/>
  <c r="AU18" i="13"/>
  <c r="AU26" i="13"/>
  <c r="AU25" i="13"/>
  <c r="AU33" i="13"/>
  <c r="AU15" i="13"/>
  <c r="AU17" i="13"/>
  <c r="F12" i="13"/>
  <c r="AF15" i="13"/>
  <c r="AG15" i="13" s="1"/>
  <c r="AF16" i="13"/>
  <c r="AG16" i="13" s="1"/>
  <c r="AF17" i="13"/>
  <c r="AG17" i="13" s="1"/>
  <c r="AF18" i="13"/>
  <c r="AG18" i="13" s="1"/>
  <c r="AH18" i="13" s="1"/>
  <c r="AK18" i="13" s="1"/>
  <c r="AL18" i="13" s="1"/>
  <c r="AF19" i="13"/>
  <c r="AG19" i="13" s="1"/>
  <c r="AF20" i="13"/>
  <c r="AG20" i="13" s="1"/>
  <c r="AF21" i="13"/>
  <c r="AG21" i="13" s="1"/>
  <c r="AF22" i="13"/>
  <c r="AG22" i="13" s="1"/>
  <c r="AH22" i="13" s="1"/>
  <c r="AK22" i="13" s="1"/>
  <c r="AL22" i="13" s="1"/>
  <c r="AF23" i="13"/>
  <c r="AG23" i="13" s="1"/>
  <c r="AF24" i="13"/>
  <c r="AG24" i="13" s="1"/>
  <c r="AF25" i="13"/>
  <c r="AG25" i="13" s="1"/>
  <c r="AF26" i="13"/>
  <c r="AG26" i="13" s="1"/>
  <c r="AF27" i="13"/>
  <c r="AG27" i="13" s="1"/>
  <c r="AF28" i="13"/>
  <c r="AG28" i="13" s="1"/>
  <c r="AF29" i="13"/>
  <c r="AG29" i="13" s="1"/>
  <c r="AF30" i="13"/>
  <c r="AG30" i="13" s="1"/>
  <c r="AH30" i="13" s="1"/>
  <c r="AK30" i="13" s="1"/>
  <c r="AL30" i="13" s="1"/>
  <c r="AF31" i="13"/>
  <c r="AG31" i="13" s="1"/>
  <c r="AF32" i="13"/>
  <c r="AG32" i="13" s="1"/>
  <c r="AF33" i="13"/>
  <c r="AG33" i="13" s="1"/>
  <c r="AF14" i="13"/>
  <c r="W15" i="13"/>
  <c r="X15" i="13" s="1"/>
  <c r="W16" i="13"/>
  <c r="X16" i="13" s="1"/>
  <c r="W17" i="13"/>
  <c r="X17" i="13" s="1"/>
  <c r="W18" i="13"/>
  <c r="W19" i="13"/>
  <c r="X19" i="13" s="1"/>
  <c r="W20" i="13"/>
  <c r="X20" i="13" s="1"/>
  <c r="W21" i="13"/>
  <c r="X21" i="13" s="1"/>
  <c r="W22" i="13"/>
  <c r="X22" i="13" s="1"/>
  <c r="Y22" i="13" s="1"/>
  <c r="AB22" i="13" s="1"/>
  <c r="AC22" i="13" s="1"/>
  <c r="W23" i="13"/>
  <c r="X23" i="13" s="1"/>
  <c r="W24" i="13"/>
  <c r="X24" i="13" s="1"/>
  <c r="W25" i="13"/>
  <c r="X25" i="13" s="1"/>
  <c r="W26" i="13"/>
  <c r="X26" i="13" s="1"/>
  <c r="Y26" i="13" s="1"/>
  <c r="AB26" i="13" s="1"/>
  <c r="AC26" i="13" s="1"/>
  <c r="W27" i="13"/>
  <c r="X27" i="13" s="1"/>
  <c r="W28" i="13"/>
  <c r="X28" i="13" s="1"/>
  <c r="W29" i="13"/>
  <c r="X29" i="13" s="1"/>
  <c r="W30" i="13"/>
  <c r="X30" i="13" s="1"/>
  <c r="Y30" i="13" s="1"/>
  <c r="AB30" i="13" s="1"/>
  <c r="AC30" i="13" s="1"/>
  <c r="W31" i="13"/>
  <c r="X31" i="13" s="1"/>
  <c r="W32" i="13"/>
  <c r="X32" i="13" s="1"/>
  <c r="Y32" i="13" s="1"/>
  <c r="AB32" i="13" s="1"/>
  <c r="AC32" i="13" s="1"/>
  <c r="W33" i="13"/>
  <c r="X33" i="13" s="1"/>
  <c r="N15" i="13"/>
  <c r="O15" i="13" s="1"/>
  <c r="N16" i="13"/>
  <c r="O16" i="13" s="1"/>
  <c r="N17" i="13"/>
  <c r="O17" i="13" s="1"/>
  <c r="N18" i="13"/>
  <c r="O18" i="13" s="1"/>
  <c r="N19" i="13"/>
  <c r="O19" i="13" s="1"/>
  <c r="N20" i="13"/>
  <c r="O20" i="13" s="1"/>
  <c r="N21" i="13"/>
  <c r="O21" i="13" s="1"/>
  <c r="N22" i="13"/>
  <c r="O22" i="13" s="1"/>
  <c r="N23" i="13"/>
  <c r="O23" i="13" s="1"/>
  <c r="N24" i="13"/>
  <c r="O24" i="13" s="1"/>
  <c r="N25" i="13"/>
  <c r="O25" i="13" s="1"/>
  <c r="N26" i="13"/>
  <c r="O26" i="13" s="1"/>
  <c r="P26" i="13" s="1"/>
  <c r="S26" i="13" s="1"/>
  <c r="T26" i="13" s="1"/>
  <c r="N27" i="13"/>
  <c r="O27" i="13" s="1"/>
  <c r="N28" i="13"/>
  <c r="O28" i="13" s="1"/>
  <c r="N29" i="13"/>
  <c r="O29" i="13" s="1"/>
  <c r="N30" i="13"/>
  <c r="O30" i="13" s="1"/>
  <c r="N31" i="13"/>
  <c r="O31" i="13" s="1"/>
  <c r="N32" i="13"/>
  <c r="O32" i="13" s="1"/>
  <c r="N33" i="13"/>
  <c r="O33" i="13" s="1"/>
  <c r="W14" i="13"/>
  <c r="N14" i="13"/>
  <c r="J44" i="15" l="1"/>
  <c r="D75" i="13"/>
  <c r="D69" i="13"/>
  <c r="D74" i="13"/>
  <c r="D77" i="13"/>
  <c r="D72" i="13"/>
  <c r="D76" i="13"/>
  <c r="D73" i="13"/>
  <c r="D78" i="13"/>
  <c r="AG22" i="15"/>
  <c r="AG24" i="15"/>
  <c r="AG20" i="15"/>
  <c r="AG21" i="15"/>
  <c r="AG15" i="15"/>
  <c r="AG23" i="15"/>
  <c r="AG16" i="15"/>
  <c r="AG17" i="15"/>
  <c r="AG14" i="15"/>
  <c r="AG18" i="15"/>
  <c r="AG19" i="15"/>
  <c r="AG25" i="15"/>
  <c r="AH25" i="15" s="1"/>
  <c r="AJ25" i="15" s="1"/>
  <c r="AK25" i="15" s="1"/>
  <c r="K35" i="15"/>
  <c r="AB14" i="15"/>
  <c r="AD14" i="15" s="1"/>
  <c r="AE14" i="15" s="1"/>
  <c r="AB23" i="15"/>
  <c r="AD23" i="15" s="1"/>
  <c r="AE23" i="15" s="1"/>
  <c r="AB16" i="15"/>
  <c r="O35" i="15" s="1"/>
  <c r="Q35" i="15" s="1"/>
  <c r="R35" i="15" s="1"/>
  <c r="D90" i="13"/>
  <c r="X19" i="15"/>
  <c r="Y19" i="15" s="1"/>
  <c r="K37" i="15"/>
  <c r="M37" i="15" s="1"/>
  <c r="N37" i="15" s="1"/>
  <c r="AB18" i="15"/>
  <c r="O37" i="15" s="1"/>
  <c r="Q37" i="15" s="1"/>
  <c r="R37" i="15" s="1"/>
  <c r="AB19" i="15"/>
  <c r="AD19" i="15" s="1"/>
  <c r="AE19" i="15" s="1"/>
  <c r="AB15" i="15"/>
  <c r="AD15" i="15" s="1"/>
  <c r="AE15" i="15" s="1"/>
  <c r="AF17" i="15"/>
  <c r="AF21" i="15"/>
  <c r="AH21" i="15" s="1"/>
  <c r="AF20" i="15"/>
  <c r="AF24" i="15"/>
  <c r="AF18" i="15"/>
  <c r="AF22" i="15"/>
  <c r="AF23" i="15"/>
  <c r="AF15" i="15"/>
  <c r="AF16" i="15"/>
  <c r="AF19" i="15"/>
  <c r="AF14" i="15"/>
  <c r="AB22" i="15"/>
  <c r="AD22" i="15" s="1"/>
  <c r="AE22" i="15" s="1"/>
  <c r="X15" i="15"/>
  <c r="Y15" i="15" s="1"/>
  <c r="K34" i="15"/>
  <c r="M34" i="15" s="1"/>
  <c r="N34" i="15" s="1"/>
  <c r="X20" i="15"/>
  <c r="Y20" i="15" s="1"/>
  <c r="K39" i="15"/>
  <c r="M39" i="15" s="1"/>
  <c r="N39" i="15" s="1"/>
  <c r="AD21" i="15"/>
  <c r="AE21" i="15" s="1"/>
  <c r="O40" i="15"/>
  <c r="X23" i="15"/>
  <c r="Y23" i="15" s="1"/>
  <c r="K42" i="15"/>
  <c r="M42" i="15" s="1"/>
  <c r="N42" i="15" s="1"/>
  <c r="R26" i="15"/>
  <c r="X24" i="15"/>
  <c r="Y24" i="15" s="1"/>
  <c r="K43" i="15"/>
  <c r="M43" i="15" s="1"/>
  <c r="N43" i="15" s="1"/>
  <c r="X17" i="15"/>
  <c r="Y17" i="15" s="1"/>
  <c r="K36" i="15"/>
  <c r="M36" i="15" s="1"/>
  <c r="N36" i="15" s="1"/>
  <c r="X14" i="15"/>
  <c r="Y14" i="15" s="1"/>
  <c r="K33" i="15"/>
  <c r="M33" i="15" s="1"/>
  <c r="N33" i="15" s="1"/>
  <c r="AB24" i="15"/>
  <c r="AB20" i="15"/>
  <c r="AB17" i="15"/>
  <c r="D94" i="13"/>
  <c r="D86" i="13"/>
  <c r="D85" i="13"/>
  <c r="D89" i="13"/>
  <c r="D84" i="13"/>
  <c r="D88" i="13"/>
  <c r="D93" i="13"/>
  <c r="D83" i="13"/>
  <c r="D92" i="13"/>
  <c r="D96" i="13"/>
  <c r="D87" i="13"/>
  <c r="D82" i="13"/>
  <c r="D95" i="13"/>
  <c r="D91" i="13"/>
  <c r="M21" i="15"/>
  <c r="D40" i="15"/>
  <c r="F40" i="15" s="1"/>
  <c r="M24" i="15"/>
  <c r="D43" i="15"/>
  <c r="F43" i="15" s="1"/>
  <c r="I44" i="15"/>
  <c r="M40" i="15"/>
  <c r="N40" i="15" s="1"/>
  <c r="M35" i="15"/>
  <c r="N35" i="15" s="1"/>
  <c r="AM61" i="13"/>
  <c r="AT46" i="13"/>
  <c r="AT47" i="13"/>
  <c r="AT55" i="13"/>
  <c r="AT51" i="13"/>
  <c r="AT42" i="13"/>
  <c r="AT52" i="13"/>
  <c r="AT50" i="13"/>
  <c r="AT48" i="13"/>
  <c r="AT44" i="13"/>
  <c r="AT54" i="13"/>
  <c r="AT60" i="13"/>
  <c r="AT41" i="13"/>
  <c r="AT49" i="13"/>
  <c r="AT59" i="13"/>
  <c r="AT45" i="13"/>
  <c r="AT56" i="13"/>
  <c r="AT43" i="13"/>
  <c r="AT57" i="13"/>
  <c r="AT53" i="13"/>
  <c r="AT58" i="13"/>
  <c r="AN11" i="15"/>
  <c r="AL25" i="15" s="1"/>
  <c r="J24" i="9"/>
  <c r="AN12" i="15" s="1"/>
  <c r="BD20" i="13"/>
  <c r="BD32" i="13"/>
  <c r="BD24" i="13"/>
  <c r="BD21" i="13"/>
  <c r="BD28" i="13"/>
  <c r="BD19" i="13"/>
  <c r="BD23" i="13"/>
  <c r="BD29" i="13"/>
  <c r="BD26" i="13"/>
  <c r="BD16" i="13"/>
  <c r="BD27" i="13"/>
  <c r="BD18" i="13"/>
  <c r="BD25" i="13"/>
  <c r="BD22" i="13"/>
  <c r="BD15" i="13"/>
  <c r="BD30" i="13"/>
  <c r="BD17" i="13"/>
  <c r="BD31" i="13"/>
  <c r="BD33" i="13"/>
  <c r="I15" i="13"/>
  <c r="I23" i="13"/>
  <c r="I31" i="13"/>
  <c r="I16" i="13"/>
  <c r="I24" i="13"/>
  <c r="I32" i="13"/>
  <c r="I17" i="13"/>
  <c r="I25" i="13"/>
  <c r="I33" i="13"/>
  <c r="I22" i="13"/>
  <c r="I18" i="13"/>
  <c r="I26" i="13"/>
  <c r="I14" i="13"/>
  <c r="F14" i="13"/>
  <c r="I19" i="13"/>
  <c r="I27" i="13"/>
  <c r="I20" i="13"/>
  <c r="I28" i="13"/>
  <c r="I21" i="13"/>
  <c r="I29" i="13"/>
  <c r="I30" i="13"/>
  <c r="D81" i="13"/>
  <c r="F28" i="13"/>
  <c r="G28" i="13" s="1"/>
  <c r="O14" i="13"/>
  <c r="O34" i="13" s="1"/>
  <c r="N34" i="13"/>
  <c r="AG14" i="13"/>
  <c r="AG34" i="13" s="1"/>
  <c r="AF34" i="13"/>
  <c r="X14" i="13"/>
  <c r="W34" i="13"/>
  <c r="AU34" i="13"/>
  <c r="F26" i="13"/>
  <c r="G26" i="13" s="1"/>
  <c r="F25" i="13"/>
  <c r="G25" i="13" s="1"/>
  <c r="F18" i="13"/>
  <c r="G18" i="13" s="1"/>
  <c r="F32" i="13"/>
  <c r="G32" i="13" s="1"/>
  <c r="F24" i="13"/>
  <c r="G24" i="13" s="1"/>
  <c r="F27" i="13"/>
  <c r="G27" i="13" s="1"/>
  <c r="F20" i="13"/>
  <c r="G20" i="13" s="1"/>
  <c r="F17" i="13"/>
  <c r="G17" i="13" s="1"/>
  <c r="F31" i="13"/>
  <c r="G31" i="13" s="1"/>
  <c r="F21" i="13"/>
  <c r="G21" i="13" s="1"/>
  <c r="F33" i="13"/>
  <c r="G33" i="13" s="1"/>
  <c r="H33" i="13" s="1"/>
  <c r="F16" i="13"/>
  <c r="G16" i="13" s="1"/>
  <c r="F30" i="13"/>
  <c r="G30" i="13" s="1"/>
  <c r="H30" i="13" s="1"/>
  <c r="F19" i="13"/>
  <c r="G19" i="13" s="1"/>
  <c r="F15" i="13"/>
  <c r="G15" i="13" s="1"/>
  <c r="F29" i="13"/>
  <c r="G29" i="13" s="1"/>
  <c r="F22" i="13"/>
  <c r="G22" i="13" s="1"/>
  <c r="F23" i="13"/>
  <c r="G23" i="13" s="1"/>
  <c r="X18" i="13"/>
  <c r="Y18" i="13" s="1"/>
  <c r="AB18" i="13" s="1"/>
  <c r="AC18" i="13" s="1"/>
  <c r="AH26" i="13"/>
  <c r="AK26" i="13" s="1"/>
  <c r="AL26" i="13" s="1"/>
  <c r="AH21" i="13"/>
  <c r="AK21" i="13" s="1"/>
  <c r="AL21" i="13" s="1"/>
  <c r="P29" i="13"/>
  <c r="S29" i="13" s="1"/>
  <c r="T29" i="13" s="1"/>
  <c r="P28" i="13"/>
  <c r="S28" i="13" s="1"/>
  <c r="T28" i="13" s="1"/>
  <c r="Y28" i="13"/>
  <c r="AB28" i="13" s="1"/>
  <c r="AC28" i="13" s="1"/>
  <c r="Y20" i="13"/>
  <c r="AB20" i="13" s="1"/>
  <c r="AC20" i="13" s="1"/>
  <c r="AH32" i="13"/>
  <c r="AK32" i="13" s="1"/>
  <c r="AL32" i="13" s="1"/>
  <c r="P33" i="13"/>
  <c r="S33" i="13" s="1"/>
  <c r="T33" i="13" s="1"/>
  <c r="P22" i="13"/>
  <c r="S22" i="13" s="1"/>
  <c r="T22" i="13" s="1"/>
  <c r="Y33" i="13"/>
  <c r="AB33" i="13" s="1"/>
  <c r="AC33" i="13" s="1"/>
  <c r="Y25" i="13"/>
  <c r="AB25" i="13" s="1"/>
  <c r="AC25" i="13" s="1"/>
  <c r="AH17" i="13"/>
  <c r="AK17" i="13" s="1"/>
  <c r="AL17" i="13" s="1"/>
  <c r="Y29" i="13"/>
  <c r="AB29" i="13" s="1"/>
  <c r="AC29" i="13" s="1"/>
  <c r="Y21" i="13"/>
  <c r="AB21" i="13" s="1"/>
  <c r="AC21" i="13" s="1"/>
  <c r="Y24" i="13"/>
  <c r="AB24" i="13" s="1"/>
  <c r="AC24" i="13" s="1"/>
  <c r="Y16" i="13"/>
  <c r="AB16" i="13" s="1"/>
  <c r="AC16" i="13" s="1"/>
  <c r="P16" i="13"/>
  <c r="S16" i="13" s="1"/>
  <c r="T16" i="13" s="1"/>
  <c r="Y31" i="13"/>
  <c r="AB31" i="13" s="1"/>
  <c r="AC31" i="13" s="1"/>
  <c r="Y27" i="13"/>
  <c r="AB27" i="13" s="1"/>
  <c r="AC27" i="13" s="1"/>
  <c r="Y23" i="13"/>
  <c r="AB23" i="13" s="1"/>
  <c r="AC23" i="13" s="1"/>
  <c r="Y19" i="13"/>
  <c r="AB19" i="13" s="1"/>
  <c r="AC19" i="13" s="1"/>
  <c r="Y15" i="13"/>
  <c r="AB15" i="13" s="1"/>
  <c r="AC15" i="13" s="1"/>
  <c r="P30" i="13"/>
  <c r="S30" i="13" s="1"/>
  <c r="T30" i="13" s="1"/>
  <c r="P18" i="13"/>
  <c r="S18" i="13" s="1"/>
  <c r="T18" i="13" s="1"/>
  <c r="Y17" i="13"/>
  <c r="AB17" i="13" s="1"/>
  <c r="AC17" i="13" s="1"/>
  <c r="P32" i="13"/>
  <c r="S32" i="13" s="1"/>
  <c r="T32" i="13" s="1"/>
  <c r="AH28" i="13"/>
  <c r="AK28" i="13" s="1"/>
  <c r="AL28" i="13" s="1"/>
  <c r="AH24" i="13"/>
  <c r="AK24" i="13" s="1"/>
  <c r="AL24" i="13" s="1"/>
  <c r="AH20" i="13"/>
  <c r="AK20" i="13" s="1"/>
  <c r="AL20" i="13" s="1"/>
  <c r="AH16" i="13"/>
  <c r="AK16" i="13" s="1"/>
  <c r="AL16" i="13" s="1"/>
  <c r="AH29" i="13"/>
  <c r="AK29" i="13" s="1"/>
  <c r="AL29" i="13" s="1"/>
  <c r="AH25" i="13"/>
  <c r="AK25" i="13" s="1"/>
  <c r="AL25" i="13" s="1"/>
  <c r="AH31" i="13"/>
  <c r="AK31" i="13" s="1"/>
  <c r="AL31" i="13" s="1"/>
  <c r="AH27" i="13"/>
  <c r="AK27" i="13" s="1"/>
  <c r="AL27" i="13" s="1"/>
  <c r="AH23" i="13"/>
  <c r="AK23" i="13" s="1"/>
  <c r="AL23" i="13" s="1"/>
  <c r="AH19" i="13"/>
  <c r="AK19" i="13" s="1"/>
  <c r="AL19" i="13" s="1"/>
  <c r="AH15" i="13"/>
  <c r="AK15" i="13" s="1"/>
  <c r="AL15" i="13" s="1"/>
  <c r="AH33" i="13"/>
  <c r="AK33" i="13" s="1"/>
  <c r="AL33" i="13" s="1"/>
  <c r="P21" i="13"/>
  <c r="S21" i="13" s="1"/>
  <c r="T21" i="13" s="1"/>
  <c r="P24" i="13"/>
  <c r="S24" i="13" s="1"/>
  <c r="T24" i="13" s="1"/>
  <c r="P20" i="13"/>
  <c r="S20" i="13" s="1"/>
  <c r="T20" i="13" s="1"/>
  <c r="P25" i="13"/>
  <c r="S25" i="13" s="1"/>
  <c r="T25" i="13" s="1"/>
  <c r="P17" i="13"/>
  <c r="S17" i="13" s="1"/>
  <c r="T17" i="13" s="1"/>
  <c r="P27" i="13"/>
  <c r="S27" i="13" s="1"/>
  <c r="T27" i="13" s="1"/>
  <c r="P19" i="13"/>
  <c r="S19" i="13" s="1"/>
  <c r="T19" i="13" s="1"/>
  <c r="P31" i="13"/>
  <c r="S31" i="13" s="1"/>
  <c r="T31" i="13" s="1"/>
  <c r="P23" i="13"/>
  <c r="S23" i="13" s="1"/>
  <c r="T23" i="13" s="1"/>
  <c r="P15" i="13"/>
  <c r="S15" i="13" s="1"/>
  <c r="T15" i="13" s="1"/>
  <c r="Y26" i="15" l="1"/>
  <c r="E14" i="14" s="1"/>
  <c r="N44" i="15"/>
  <c r="D103" i="13"/>
  <c r="AD16" i="15"/>
  <c r="AE16" i="15" s="1"/>
  <c r="AM20" i="15"/>
  <c r="AM22" i="15"/>
  <c r="AM25" i="15"/>
  <c r="AN25" i="15" s="1"/>
  <c r="AP25" i="15" s="1"/>
  <c r="AQ25" i="15" s="1"/>
  <c r="AM21" i="15"/>
  <c r="AM15" i="15"/>
  <c r="AM23" i="15"/>
  <c r="AM16" i="15"/>
  <c r="AM24" i="15"/>
  <c r="AM19" i="15"/>
  <c r="AM17" i="15"/>
  <c r="AM14" i="15"/>
  <c r="AM18" i="15"/>
  <c r="O33" i="15"/>
  <c r="Q33" i="15" s="1"/>
  <c r="R33" i="15" s="1"/>
  <c r="O34" i="15"/>
  <c r="Q34" i="15" s="1"/>
  <c r="R34" i="15" s="1"/>
  <c r="O42" i="15"/>
  <c r="Q42" i="15" s="1"/>
  <c r="R42" i="15" s="1"/>
  <c r="AH15" i="15"/>
  <c r="S34" i="15" s="1"/>
  <c r="U34" i="15" s="1"/>
  <c r="AH23" i="15"/>
  <c r="AJ23" i="15" s="1"/>
  <c r="AK23" i="15" s="1"/>
  <c r="AH17" i="15"/>
  <c r="AJ17" i="15" s="1"/>
  <c r="AK17" i="15" s="1"/>
  <c r="D18" i="14"/>
  <c r="AH18" i="15"/>
  <c r="AJ18" i="15" s="1"/>
  <c r="AK18" i="15" s="1"/>
  <c r="G21" i="14"/>
  <c r="AD18" i="15"/>
  <c r="AE18" i="15" s="1"/>
  <c r="O38" i="15"/>
  <c r="Q38" i="15" s="1"/>
  <c r="R38" i="15" s="1"/>
  <c r="AH16" i="15"/>
  <c r="AJ16" i="15" s="1"/>
  <c r="AK16" i="15" s="1"/>
  <c r="AH24" i="15"/>
  <c r="AJ24" i="15" s="1"/>
  <c r="AK24" i="15" s="1"/>
  <c r="AH14" i="15"/>
  <c r="S33" i="15" s="1"/>
  <c r="AH20" i="15"/>
  <c r="AJ20" i="15" s="1"/>
  <c r="AK20" i="15" s="1"/>
  <c r="AH19" i="15"/>
  <c r="AJ19" i="15" s="1"/>
  <c r="AK19" i="15" s="1"/>
  <c r="O41" i="15"/>
  <c r="Q41" i="15" s="1"/>
  <c r="R41" i="15" s="1"/>
  <c r="AL21" i="15"/>
  <c r="AL20" i="15"/>
  <c r="AL24" i="15"/>
  <c r="AL15" i="15"/>
  <c r="AL22" i="15"/>
  <c r="AL16" i="15"/>
  <c r="AL23" i="15"/>
  <c r="AL17" i="15"/>
  <c r="AL14" i="15"/>
  <c r="AL18" i="15"/>
  <c r="AL19" i="15"/>
  <c r="AH22" i="15"/>
  <c r="S41" i="15" s="1"/>
  <c r="U41" i="15" s="1"/>
  <c r="AD20" i="15"/>
  <c r="AE20" i="15" s="1"/>
  <c r="O39" i="15"/>
  <c r="Q39" i="15" s="1"/>
  <c r="R39" i="15" s="1"/>
  <c r="AJ21" i="15"/>
  <c r="AK21" i="15" s="1"/>
  <c r="S40" i="15"/>
  <c r="U40" i="15" s="1"/>
  <c r="AJ15" i="15"/>
  <c r="AK15" i="15" s="1"/>
  <c r="X26" i="15"/>
  <c r="AD24" i="15"/>
  <c r="AE24" i="15" s="1"/>
  <c r="O43" i="15"/>
  <c r="Q43" i="15" s="1"/>
  <c r="R43" i="15" s="1"/>
  <c r="S36" i="15"/>
  <c r="U36" i="15" s="1"/>
  <c r="AD17" i="15"/>
  <c r="AE17" i="15" s="1"/>
  <c r="O36" i="15"/>
  <c r="Q36" i="15" s="1"/>
  <c r="R36" i="15" s="1"/>
  <c r="M23" i="15"/>
  <c r="D42" i="15"/>
  <c r="F42" i="15" s="1"/>
  <c r="M44" i="15"/>
  <c r="Q40" i="15"/>
  <c r="R40" i="15" s="1"/>
  <c r="AT61" i="13"/>
  <c r="K33" i="13"/>
  <c r="H25" i="13"/>
  <c r="K25" i="13" s="1"/>
  <c r="BD34" i="13"/>
  <c r="H28" i="13"/>
  <c r="K28" i="13" s="1"/>
  <c r="H22" i="13"/>
  <c r="K22" i="13" s="1"/>
  <c r="K30" i="13"/>
  <c r="I34" i="13"/>
  <c r="H16" i="13"/>
  <c r="K16" i="13" s="1"/>
  <c r="H18" i="13"/>
  <c r="K18" i="13" s="1"/>
  <c r="AH14" i="13"/>
  <c r="AK14" i="13" s="1"/>
  <c r="H32" i="13"/>
  <c r="K32" i="13" s="1"/>
  <c r="H26" i="13"/>
  <c r="K26" i="13" s="1"/>
  <c r="H29" i="13"/>
  <c r="K29" i="13" s="1"/>
  <c r="P14" i="13"/>
  <c r="P34" i="13" s="1"/>
  <c r="H31" i="13"/>
  <c r="K31" i="13" s="1"/>
  <c r="X34" i="13"/>
  <c r="G14" i="13"/>
  <c r="G34" i="13" s="1"/>
  <c r="F34" i="13"/>
  <c r="Y14" i="13"/>
  <c r="H27" i="13"/>
  <c r="K27" i="13" s="1"/>
  <c r="H23" i="13"/>
  <c r="K23" i="13" s="1"/>
  <c r="H24" i="13"/>
  <c r="K24" i="13" s="1"/>
  <c r="H17" i="13"/>
  <c r="K17" i="13" s="1"/>
  <c r="H15" i="13"/>
  <c r="K15" i="13" s="1"/>
  <c r="H19" i="13"/>
  <c r="K19" i="13" s="1"/>
  <c r="H20" i="13"/>
  <c r="K20" i="13" s="1"/>
  <c r="H21" i="13"/>
  <c r="K21" i="13" s="1"/>
  <c r="AE26" i="15" l="1"/>
  <c r="F14" i="14" s="1"/>
  <c r="R44" i="15"/>
  <c r="S37" i="15"/>
  <c r="U37" i="15" s="1"/>
  <c r="S42" i="15"/>
  <c r="U42" i="15" s="1"/>
  <c r="S35" i="15"/>
  <c r="U35" i="15" s="1"/>
  <c r="S38" i="15"/>
  <c r="U38" i="15" s="1"/>
  <c r="E18" i="14"/>
  <c r="S43" i="15"/>
  <c r="U43" i="15" s="1"/>
  <c r="H21" i="14"/>
  <c r="S39" i="15"/>
  <c r="U39" i="15" s="1"/>
  <c r="AJ14" i="15"/>
  <c r="AK14" i="15" s="1"/>
  <c r="AN14" i="15"/>
  <c r="W33" i="15" s="1"/>
  <c r="Y33" i="15" s="1"/>
  <c r="AJ22" i="15"/>
  <c r="AK22" i="15" s="1"/>
  <c r="AN22" i="15"/>
  <c r="AP22" i="15" s="1"/>
  <c r="AQ22" i="15" s="1"/>
  <c r="AN19" i="15"/>
  <c r="AN15" i="15"/>
  <c r="AN18" i="15"/>
  <c r="AN24" i="15"/>
  <c r="AN20" i="15"/>
  <c r="AN17" i="15"/>
  <c r="AN21" i="15"/>
  <c r="AN23" i="15"/>
  <c r="AN16" i="15"/>
  <c r="AD26" i="15"/>
  <c r="M25" i="15"/>
  <c r="F44" i="15"/>
  <c r="C15" i="14" s="1"/>
  <c r="Q44" i="15"/>
  <c r="AH34" i="13"/>
  <c r="U33" i="15"/>
  <c r="S14" i="13"/>
  <c r="T14" i="13" s="1"/>
  <c r="H14" i="13"/>
  <c r="AL14" i="13"/>
  <c r="AL34" i="13" s="1"/>
  <c r="F21" i="14" s="1"/>
  <c r="AK34" i="13"/>
  <c r="AB14" i="13"/>
  <c r="Y34" i="13"/>
  <c r="AK26" i="15" l="1"/>
  <c r="G14" i="14" s="1"/>
  <c r="F18" i="14"/>
  <c r="AP14" i="15"/>
  <c r="AQ14" i="15" s="1"/>
  <c r="AJ26" i="15"/>
  <c r="W41" i="15"/>
  <c r="Y41" i="15" s="1"/>
  <c r="W40" i="15"/>
  <c r="Y40" i="15" s="1"/>
  <c r="AP21" i="15"/>
  <c r="AQ21" i="15" s="1"/>
  <c r="AP15" i="15"/>
  <c r="AQ15" i="15" s="1"/>
  <c r="W34" i="15"/>
  <c r="Y34" i="15" s="1"/>
  <c r="AP23" i="15"/>
  <c r="AQ23" i="15" s="1"/>
  <c r="W42" i="15"/>
  <c r="Y42" i="15" s="1"/>
  <c r="W36" i="15"/>
  <c r="Y36" i="15" s="1"/>
  <c r="AP17" i="15"/>
  <c r="AQ17" i="15" s="1"/>
  <c r="AP19" i="15"/>
  <c r="AQ19" i="15" s="1"/>
  <c r="W38" i="15"/>
  <c r="Y38" i="15" s="1"/>
  <c r="AP20" i="15"/>
  <c r="AQ20" i="15" s="1"/>
  <c r="W39" i="15"/>
  <c r="Y39" i="15" s="1"/>
  <c r="W37" i="15"/>
  <c r="Y37" i="15" s="1"/>
  <c r="AP18" i="15"/>
  <c r="AQ18" i="15" s="1"/>
  <c r="W35" i="15"/>
  <c r="Y35" i="15" s="1"/>
  <c r="AP16" i="15"/>
  <c r="AQ16" i="15" s="1"/>
  <c r="W43" i="15"/>
  <c r="Y43" i="15" s="1"/>
  <c r="AP24" i="15"/>
  <c r="AQ24" i="15" s="1"/>
  <c r="M26" i="15"/>
  <c r="C14" i="14" s="1"/>
  <c r="C18" i="14" s="1"/>
  <c r="U44" i="15"/>
  <c r="K14" i="13"/>
  <c r="K34" i="13" s="1"/>
  <c r="C21" i="14" s="1"/>
  <c r="T34" i="13"/>
  <c r="D21" i="14" s="1"/>
  <c r="S34" i="13"/>
  <c r="H34" i="13"/>
  <c r="AC14" i="13"/>
  <c r="AC34" i="13" s="1"/>
  <c r="E21" i="14" s="1"/>
  <c r="AB34" i="13"/>
  <c r="AQ26" i="15" l="1"/>
  <c r="H14" i="14" s="1"/>
  <c r="G18" i="14"/>
  <c r="AP26" i="15"/>
  <c r="Y44" i="15"/>
  <c r="E29" i="9"/>
  <c r="H18" i="14" l="1"/>
  <c r="C118" i="13"/>
  <c r="C119" i="13"/>
  <c r="C117" i="13"/>
  <c r="C115" i="13"/>
  <c r="C116" i="13"/>
  <c r="C110" i="13"/>
  <c r="C113" i="13"/>
  <c r="C111" i="13"/>
  <c r="C112" i="13"/>
  <c r="C109" i="13"/>
  <c r="C114" i="13"/>
  <c r="AD116" i="13" l="1"/>
  <c r="AF116" i="13" s="1"/>
  <c r="AG116" i="13" s="1"/>
  <c r="X116" i="13"/>
  <c r="AJ116" i="13"/>
  <c r="AD115" i="13"/>
  <c r="AF115" i="13" s="1"/>
  <c r="AG115" i="13" s="1"/>
  <c r="X115" i="13"/>
  <c r="Z115" i="13" s="1"/>
  <c r="AA115" i="13" s="1"/>
  <c r="AJ115" i="13"/>
  <c r="AL115" i="13" s="1"/>
  <c r="AM115" i="13" s="1"/>
  <c r="X114" i="13"/>
  <c r="Z114" i="13" s="1"/>
  <c r="AA114" i="13" s="1"/>
  <c r="AJ114" i="13"/>
  <c r="AL114" i="13" s="1"/>
  <c r="AM114" i="13" s="1"/>
  <c r="AD114" i="13"/>
  <c r="AF114" i="13" s="1"/>
  <c r="AG114" i="13" s="1"/>
  <c r="X109" i="13"/>
  <c r="AJ109" i="13"/>
  <c r="AD109" i="13"/>
  <c r="AJ120" i="13"/>
  <c r="AL120" i="13" s="1"/>
  <c r="AM120" i="13" s="1"/>
  <c r="AD120" i="13"/>
  <c r="AF120" i="13" s="1"/>
  <c r="AG120" i="13" s="1"/>
  <c r="X120" i="13"/>
  <c r="Z120" i="13" s="1"/>
  <c r="AA120" i="13" s="1"/>
  <c r="AJ112" i="13"/>
  <c r="AL112" i="13" s="1"/>
  <c r="AM112" i="13" s="1"/>
  <c r="AD112" i="13"/>
  <c r="AF112" i="13" s="1"/>
  <c r="AG112" i="13" s="1"/>
  <c r="X112" i="13"/>
  <c r="AJ118" i="13"/>
  <c r="AL118" i="13" s="1"/>
  <c r="AM118" i="13" s="1"/>
  <c r="AD118" i="13"/>
  <c r="AF118" i="13" s="1"/>
  <c r="AG118" i="13" s="1"/>
  <c r="X118" i="13"/>
  <c r="Z118" i="13" s="1"/>
  <c r="AA118" i="13" s="1"/>
  <c r="AD117" i="13"/>
  <c r="AF117" i="13" s="1"/>
  <c r="AG117" i="13" s="1"/>
  <c r="AJ117" i="13"/>
  <c r="AL117" i="13" s="1"/>
  <c r="AM117" i="13" s="1"/>
  <c r="X117" i="13"/>
  <c r="Z117" i="13" s="1"/>
  <c r="AA117" i="13" s="1"/>
  <c r="AJ119" i="13"/>
  <c r="AD119" i="13"/>
  <c r="AF119" i="13" s="1"/>
  <c r="AG119" i="13" s="1"/>
  <c r="X119" i="13"/>
  <c r="Z119" i="13" s="1"/>
  <c r="AA119" i="13" s="1"/>
  <c r="AJ111" i="13"/>
  <c r="AL111" i="13" s="1"/>
  <c r="AM111" i="13" s="1"/>
  <c r="AD111" i="13"/>
  <c r="AF111" i="13" s="1"/>
  <c r="AG111" i="13" s="1"/>
  <c r="X111" i="13"/>
  <c r="Z111" i="13" s="1"/>
  <c r="AA111" i="13" s="1"/>
  <c r="AJ113" i="13"/>
  <c r="AL113" i="13" s="1"/>
  <c r="AM113" i="13" s="1"/>
  <c r="AD113" i="13"/>
  <c r="AF113" i="13" s="1"/>
  <c r="AG113" i="13" s="1"/>
  <c r="X113" i="13"/>
  <c r="Z113" i="13" s="1"/>
  <c r="AA113" i="13" s="1"/>
  <c r="AJ110" i="13"/>
  <c r="AD110" i="13"/>
  <c r="AF110" i="13" s="1"/>
  <c r="AG110" i="13" s="1"/>
  <c r="X110" i="13"/>
  <c r="Z110" i="13" s="1"/>
  <c r="AA110" i="13" s="1"/>
  <c r="R119" i="13"/>
  <c r="T119" i="13" s="1"/>
  <c r="U119" i="13" s="1"/>
  <c r="G119" i="13"/>
  <c r="I119" i="13" s="1"/>
  <c r="L119" i="13"/>
  <c r="N119" i="13" s="1"/>
  <c r="O119" i="13" s="1"/>
  <c r="R110" i="13"/>
  <c r="T110" i="13" s="1"/>
  <c r="U110" i="13" s="1"/>
  <c r="L110" i="13"/>
  <c r="N110" i="13" s="1"/>
  <c r="O110" i="13" s="1"/>
  <c r="G110" i="13"/>
  <c r="L116" i="13"/>
  <c r="N116" i="13" s="1"/>
  <c r="O116" i="13" s="1"/>
  <c r="G116" i="13"/>
  <c r="I116" i="13" s="1"/>
  <c r="R116" i="13"/>
  <c r="T116" i="13" s="1"/>
  <c r="U116" i="13" s="1"/>
  <c r="L115" i="13"/>
  <c r="N115" i="13" s="1"/>
  <c r="O115" i="13" s="1"/>
  <c r="G115" i="13"/>
  <c r="I115" i="13" s="1"/>
  <c r="R115" i="13"/>
  <c r="T115" i="13" s="1"/>
  <c r="U115" i="13" s="1"/>
  <c r="G114" i="13"/>
  <c r="I114" i="13" s="1"/>
  <c r="L114" i="13"/>
  <c r="N114" i="13" s="1"/>
  <c r="O114" i="13" s="1"/>
  <c r="R114" i="13"/>
  <c r="T114" i="13" s="1"/>
  <c r="U114" i="13" s="1"/>
  <c r="R117" i="13"/>
  <c r="T117" i="13" s="1"/>
  <c r="U117" i="13" s="1"/>
  <c r="L117" i="13"/>
  <c r="N117" i="13" s="1"/>
  <c r="O117" i="13" s="1"/>
  <c r="G117" i="13"/>
  <c r="I117" i="13" s="1"/>
  <c r="L109" i="13"/>
  <c r="G109" i="13"/>
  <c r="R109" i="13"/>
  <c r="G120" i="13"/>
  <c r="I120" i="13" s="1"/>
  <c r="R120" i="13"/>
  <c r="T120" i="13" s="1"/>
  <c r="U120" i="13" s="1"/>
  <c r="L120" i="13"/>
  <c r="N120" i="13" s="1"/>
  <c r="O120" i="13" s="1"/>
  <c r="G112" i="13"/>
  <c r="I112" i="13" s="1"/>
  <c r="R112" i="13"/>
  <c r="T112" i="13" s="1"/>
  <c r="U112" i="13" s="1"/>
  <c r="L112" i="13"/>
  <c r="N112" i="13" s="1"/>
  <c r="O112" i="13" s="1"/>
  <c r="R111" i="13"/>
  <c r="T111" i="13" s="1"/>
  <c r="U111" i="13" s="1"/>
  <c r="L111" i="13"/>
  <c r="N111" i="13" s="1"/>
  <c r="O111" i="13" s="1"/>
  <c r="G111" i="13"/>
  <c r="I111" i="13" s="1"/>
  <c r="R118" i="13"/>
  <c r="T118" i="13" s="1"/>
  <c r="U118" i="13" s="1"/>
  <c r="G118" i="13"/>
  <c r="I118" i="13" s="1"/>
  <c r="L118" i="13"/>
  <c r="N118" i="13" s="1"/>
  <c r="O118" i="13" s="1"/>
  <c r="G113" i="13"/>
  <c r="I113" i="13" s="1"/>
  <c r="R113" i="13"/>
  <c r="T113" i="13" s="1"/>
  <c r="U113" i="13" s="1"/>
  <c r="L113" i="13"/>
  <c r="N113" i="13" s="1"/>
  <c r="O113" i="13" s="1"/>
  <c r="AL119" i="13"/>
  <c r="AM119" i="13" s="1"/>
  <c r="Z116" i="13"/>
  <c r="AA116" i="13" s="1"/>
  <c r="AL116" i="13"/>
  <c r="AM116" i="13" s="1"/>
  <c r="Z112" i="13"/>
  <c r="AA112" i="13" s="1"/>
  <c r="I110" i="13"/>
  <c r="AL110" i="13"/>
  <c r="AM110" i="13" s="1"/>
  <c r="AD122" i="13" l="1"/>
  <c r="AD121" i="13"/>
  <c r="AJ121" i="13"/>
  <c r="AJ122" i="13"/>
  <c r="L121" i="13"/>
  <c r="L122" i="13"/>
  <c r="X121" i="13"/>
  <c r="X122" i="13"/>
  <c r="G122" i="13"/>
  <c r="G121" i="13"/>
  <c r="R122" i="13"/>
  <c r="R121" i="13"/>
  <c r="T109" i="13"/>
  <c r="AL109" i="13"/>
  <c r="N109" i="13"/>
  <c r="Z109" i="13"/>
  <c r="AF109" i="13"/>
  <c r="I109" i="13"/>
  <c r="Z122" i="13" l="1"/>
  <c r="Z121" i="13"/>
  <c r="N122" i="13"/>
  <c r="N121" i="13"/>
  <c r="AL121" i="13"/>
  <c r="AL122" i="13"/>
  <c r="T121" i="13"/>
  <c r="T122" i="13"/>
  <c r="I121" i="13"/>
  <c r="I122" i="13"/>
  <c r="C20" i="14" s="1"/>
  <c r="C27" i="14" s="1"/>
  <c r="C28" i="14" s="1"/>
  <c r="C32" i="14" s="1"/>
  <c r="AF122" i="13"/>
  <c r="AF121" i="13"/>
  <c r="U109" i="13"/>
  <c r="AA109" i="13"/>
  <c r="O109" i="13"/>
  <c r="AM109" i="13"/>
  <c r="AG109" i="13"/>
  <c r="C34" i="14" l="1"/>
  <c r="C35" i="14"/>
  <c r="O121" i="13"/>
  <c r="O122" i="13"/>
  <c r="D20" i="14" s="1"/>
  <c r="D27" i="14" s="1"/>
  <c r="D28" i="14" s="1"/>
  <c r="D32" i="14" s="1"/>
  <c r="AA122" i="13"/>
  <c r="F20" i="14" s="1"/>
  <c r="F27" i="14" s="1"/>
  <c r="F28" i="14" s="1"/>
  <c r="F32" i="14" s="1"/>
  <c r="AA121" i="13"/>
  <c r="U121" i="13"/>
  <c r="U122" i="13"/>
  <c r="E20" i="14" s="1"/>
  <c r="E27" i="14" s="1"/>
  <c r="E28" i="14" s="1"/>
  <c r="E32" i="14" s="1"/>
  <c r="AG121" i="13"/>
  <c r="AG122" i="13"/>
  <c r="G20" i="14" s="1"/>
  <c r="G27" i="14" s="1"/>
  <c r="G28" i="14" s="1"/>
  <c r="G32" i="14" s="1"/>
  <c r="AM121" i="13"/>
  <c r="AM122" i="13"/>
  <c r="H20" i="14" s="1"/>
  <c r="H27" i="14" s="1"/>
  <c r="H28" i="14" s="1"/>
  <c r="H32" i="14" s="1"/>
  <c r="H34" i="14" l="1"/>
  <c r="H35" i="14"/>
  <c r="F34" i="14"/>
  <c r="F35" i="14"/>
  <c r="G34" i="14"/>
  <c r="G35" i="14"/>
  <c r="E34" i="14"/>
  <c r="E35" i="14"/>
  <c r="D34" i="14"/>
  <c r="D35" i="14"/>
</calcChain>
</file>

<file path=xl/sharedStrings.xml><?xml version="1.0" encoding="utf-8"?>
<sst xmlns="http://schemas.openxmlformats.org/spreadsheetml/2006/main" count="846" uniqueCount="339">
  <si>
    <t>1. év</t>
  </si>
  <si>
    <t>2. év</t>
  </si>
  <si>
    <t>3. év</t>
  </si>
  <si>
    <t>4. év</t>
  </si>
  <si>
    <t>5. év</t>
  </si>
  <si>
    <t>M.e.</t>
  </si>
  <si>
    <t>Infláció - HUF</t>
  </si>
  <si>
    <t>%</t>
  </si>
  <si>
    <t>Bérinfláció</t>
  </si>
  <si>
    <t>Bérinfláció (kumulált)</t>
  </si>
  <si>
    <t>Tanulói munkabér (minimum)</t>
  </si>
  <si>
    <t>Ft</t>
  </si>
  <si>
    <t>Átlagos képzési önköltség</t>
  </si>
  <si>
    <t>Szakmaszorzó</t>
  </si>
  <si>
    <t>-</t>
  </si>
  <si>
    <t>11. évfolyam</t>
  </si>
  <si>
    <t>12. évfolyam</t>
  </si>
  <si>
    <t>Sikerdíj mértéke</t>
  </si>
  <si>
    <t>Sikerességi ráta</t>
  </si>
  <si>
    <t>13. évfolyam</t>
  </si>
  <si>
    <t>Összes tanuló</t>
  </si>
  <si>
    <t>Megnevezés</t>
  </si>
  <si>
    <t>eFt</t>
  </si>
  <si>
    <t>Sikerdíj</t>
  </si>
  <si>
    <t xml:space="preserve">Egyéb működési bevétel </t>
  </si>
  <si>
    <t>Igénybevett szolgáltatások</t>
  </si>
  <si>
    <t>Egyéb szolgáltatás</t>
  </si>
  <si>
    <t>Személyi jellegű ráfordítások dolgozók</t>
  </si>
  <si>
    <t>ADÓZÁS ELŐTTI EREDMÉNY</t>
  </si>
  <si>
    <t>Adófizetési kötelezettség</t>
  </si>
  <si>
    <t>ADÓZOTT EREDMÉNY</t>
  </si>
  <si>
    <t>10. évfolyam</t>
  </si>
  <si>
    <t>szakképző iskola</t>
  </si>
  <si>
    <t>technikum</t>
  </si>
  <si>
    <t>Év</t>
  </si>
  <si>
    <t>Periódus</t>
  </si>
  <si>
    <t>Elektronika és elektrotechnika</t>
  </si>
  <si>
    <t>Élelmiszeripar</t>
  </si>
  <si>
    <t>Gépészet</t>
  </si>
  <si>
    <t>Informatika és távközlés</t>
  </si>
  <si>
    <t>Specializált gép- és járműgyártás</t>
  </si>
  <si>
    <t>Szakirányú oktatás időtartama</t>
  </si>
  <si>
    <t>Legfeljebb 1 év</t>
  </si>
  <si>
    <t>Legfeljebb 2 év</t>
  </si>
  <si>
    <t>Legfeljebb 3 év</t>
  </si>
  <si>
    <t>Legfeljebb 4 év</t>
  </si>
  <si>
    <t>14. évfolyam</t>
  </si>
  <si>
    <t>Bajai Szakképzési Centrum</t>
  </si>
  <si>
    <t>Baranya Vármegyei Szakképzési Centrum</t>
  </si>
  <si>
    <t>Békéscsabai Szakképzési Centrum</t>
  </si>
  <si>
    <t>Berettyóújfalui Szakképzési Centrum</t>
  </si>
  <si>
    <t>Budapesti Gazdasági Szakképzési Centrum</t>
  </si>
  <si>
    <t>Budapesti Gépészeti Szakképzési Centrum</t>
  </si>
  <si>
    <t>Budapesti Komplex Szakképzési Centrum</t>
  </si>
  <si>
    <t>Budapesti Műszaki Szakképzési Centrum</t>
  </si>
  <si>
    <t>Ceglédi Szakképzési Centrum</t>
  </si>
  <si>
    <t>Debreceni Szakképzési Centrum</t>
  </si>
  <si>
    <t>Dunaújvárosi Szakképzési Centrum</t>
  </si>
  <si>
    <t>Érdi Szakképzési Centrum</t>
  </si>
  <si>
    <t>Esztergomi Szakképzési Centrum</t>
  </si>
  <si>
    <t>Győri Szakképzési Centrum</t>
  </si>
  <si>
    <t>Gyulai Szakképzési Centrum</t>
  </si>
  <si>
    <t>Heves Vármegyei Szakképzési Centrum</t>
  </si>
  <si>
    <t>Hódmezővásárhelyi Szakképzési Centrum</t>
  </si>
  <si>
    <t>Kaposvári Szakképzési Centrum</t>
  </si>
  <si>
    <t>Karcagi Szakképzési Centrum</t>
  </si>
  <si>
    <t>Kecskeméti Szakképzési Centrum</t>
  </si>
  <si>
    <t>Kiskunhalasi Szakképzési Centrum</t>
  </si>
  <si>
    <t>Kisvárdai Szakképzési Centrum</t>
  </si>
  <si>
    <t>Mátészalkai Szakképzési Centrum</t>
  </si>
  <si>
    <t>Miskolci Szakképzési Centrum</t>
  </si>
  <si>
    <t>Nagykanizsai Szakképzési Centrum</t>
  </si>
  <si>
    <t>Nógrád Vármegyei Szakképzési Centrum</t>
  </si>
  <si>
    <t>Nyíregyházi Szakképzési Centrum</t>
  </si>
  <si>
    <t>Ózdi Szakképzési Centrum</t>
  </si>
  <si>
    <t>Pápai Szakképzési Centrum</t>
  </si>
  <si>
    <t>Siófoki Szakképzési Centrum</t>
  </si>
  <si>
    <t>Soproni Szakképzési Centrum</t>
  </si>
  <si>
    <t>Szegedi Szakképzési Centrum</t>
  </si>
  <si>
    <t>Székesfehérvári Szakképzési Centrum</t>
  </si>
  <si>
    <t>Szerencsi Szakképzési Centrum</t>
  </si>
  <si>
    <t>Szolnoki Szakképzési Centrum</t>
  </si>
  <si>
    <t>Tatabányai Szakképzési Centrum</t>
  </si>
  <si>
    <t>Tolna Vármegyei Szakképzési Centrum</t>
  </si>
  <si>
    <t>Váci Szakképzési Centrum</t>
  </si>
  <si>
    <t>Vas Vármegyei Szakképzési Centrum</t>
  </si>
  <si>
    <t>Veszprémi Szakképzési Centrum</t>
  </si>
  <si>
    <t>Zalaegerszegi Szakképzési Centrum</t>
  </si>
  <si>
    <t>Szakképzési Centrum neve:</t>
  </si>
  <si>
    <t>Ágazat megnevezése:</t>
  </si>
  <si>
    <t>Figyelembe vehető alapnormatíva</t>
  </si>
  <si>
    <t>0. év</t>
  </si>
  <si>
    <t>Tevékenység 2.</t>
  </si>
  <si>
    <t>Tevékenység 3.</t>
  </si>
  <si>
    <t>Tevékenység 4.</t>
  </si>
  <si>
    <t>Tevékenység 5.</t>
  </si>
  <si>
    <t>Tevékenység 6.</t>
  </si>
  <si>
    <t>Tevékenység 7.</t>
  </si>
  <si>
    <t>Működési költség összesen</t>
  </si>
  <si>
    <t>Működési eredmény összesen</t>
  </si>
  <si>
    <t>Anyagjellegű ráfordítások</t>
  </si>
  <si>
    <t>Értékcsökkenési leírás</t>
  </si>
  <si>
    <t>Egyéb nem bérjellegű kifizetések</t>
  </si>
  <si>
    <t>PÉNZÜGYI MŰVELETEK EREDMÉNYE</t>
  </si>
  <si>
    <t>Egyéb ráfordítás</t>
  </si>
  <si>
    <t>Foglalkoztatást terhelő adók, járulékok</t>
  </si>
  <si>
    <t>Pozíció</t>
  </si>
  <si>
    <t>Létszám (fő)</t>
  </si>
  <si>
    <t>hónapok száma</t>
  </si>
  <si>
    <t>járulék szorzó</t>
  </si>
  <si>
    <t>Összes bruttó bér (Ft)</t>
  </si>
  <si>
    <t>Összes járulék (Ft)</t>
  </si>
  <si>
    <t>Összes bérköltség (Ft)</t>
  </si>
  <si>
    <t>Személyi jellegű egyéb kifizetésekhez kapcsolódó járulékok (Ft)</t>
  </si>
  <si>
    <t>Összesen (Ft)</t>
  </si>
  <si>
    <t>Heti munkaidő ráfordítás aránya (%)</t>
  </si>
  <si>
    <t>Pozíció2</t>
  </si>
  <si>
    <t>Pozíció3</t>
  </si>
  <si>
    <t>Pozíció4</t>
  </si>
  <si>
    <t>Pozíció5</t>
  </si>
  <si>
    <t>Pozíció6</t>
  </si>
  <si>
    <t>Pozíció7</t>
  </si>
  <si>
    <t>Pozíció8</t>
  </si>
  <si>
    <t>Pozíció9</t>
  </si>
  <si>
    <t>Pozíció10</t>
  </si>
  <si>
    <t>Pozíció11</t>
  </si>
  <si>
    <t>Pozíció12</t>
  </si>
  <si>
    <t>Pozíció13</t>
  </si>
  <si>
    <t>Pozíció14</t>
  </si>
  <si>
    <t>Pozíció15</t>
  </si>
  <si>
    <t>Pozíció16</t>
  </si>
  <si>
    <t>Pozíció17</t>
  </si>
  <si>
    <t>Pozíció18</t>
  </si>
  <si>
    <t>Pozíció19</t>
  </si>
  <si>
    <t>Pozíció20</t>
  </si>
  <si>
    <t>ÖSSZESEN</t>
  </si>
  <si>
    <t>Pozíció1</t>
  </si>
  <si>
    <t>kumulált reálbér index</t>
  </si>
  <si>
    <t>Összesen (Ft) kumulált reálbér indexszel növelve</t>
  </si>
  <si>
    <t>Közüzemi díjak</t>
  </si>
  <si>
    <t>1. egyéb kiadás</t>
  </si>
  <si>
    <t>2. egyéb kiadás</t>
  </si>
  <si>
    <t>Irodaszer</t>
  </si>
  <si>
    <t>Anyag/segédanyag</t>
  </si>
  <si>
    <t>Bank költség</t>
  </si>
  <si>
    <t>Éves üzemorvosi vizsgálat</t>
  </si>
  <si>
    <t>Munkafelszerelés</t>
  </si>
  <si>
    <t>Tanulók felelősség biztosítása</t>
  </si>
  <si>
    <t>Biztosítás (épület)</t>
  </si>
  <si>
    <t>IT üzemeltetés</t>
  </si>
  <si>
    <t>Reklám/Marketing költség</t>
  </si>
  <si>
    <t>3. egyéb kiadás</t>
  </si>
  <si>
    <t>4. egyéb kiadás</t>
  </si>
  <si>
    <t>Egyéb üzemeltetési költség</t>
  </si>
  <si>
    <t>Cégalapítás költsége ügyvédi díj</t>
  </si>
  <si>
    <t>Cégalapítás költsége: eljárási díj</t>
  </si>
  <si>
    <t>Eszközök karbantartása</t>
  </si>
  <si>
    <t>Könyvelés, könyvvitel</t>
  </si>
  <si>
    <t>Költségkategória</t>
  </si>
  <si>
    <t>0. évre kalkulált költség (Ft)</t>
  </si>
  <si>
    <t>1. évre kalkulált költség inflációs indexszel növelve (Ft)</t>
  </si>
  <si>
    <t>2. évre kalkulált költség inflációs indexszel növelve (Ft)</t>
  </si>
  <si>
    <t>3. évre kalkulált költség inflációs indexszel növelve (Ft)</t>
  </si>
  <si>
    <t>4. évre kalkulált költség inflációs indexszel növelve (Ft)</t>
  </si>
  <si>
    <t>5. évre kalkulált költség inflációs indexszel növelve (Ft)</t>
  </si>
  <si>
    <t>5. egyéb kiadás</t>
  </si>
  <si>
    <t>Személyi jellegű egyéb kifizetések/fő/hó (Ft)</t>
  </si>
  <si>
    <t>Összesen</t>
  </si>
  <si>
    <t>Kumulált infláció</t>
  </si>
  <si>
    <t>Infláció - HUF (kumulált)</t>
  </si>
  <si>
    <t>Személyi jellegű egyéb kifizetések összesen (Ft)</t>
  </si>
  <si>
    <t>Bruttó bér/fő/hó (Ft)</t>
  </si>
  <si>
    <t>Tanulói jogviszony/felnőttképzési jogviszony után járó munkaszerződés alapú adóvisszatérítés</t>
  </si>
  <si>
    <t>(üres)</t>
  </si>
  <si>
    <t>Végösszeg</t>
  </si>
  <si>
    <t>évfolyami szorzó</t>
  </si>
  <si>
    <t>önköltség</t>
  </si>
  <si>
    <t>év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</si>
  <si>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</si>
  <si>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</si>
  <si>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</si>
  <si>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</si>
  <si>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</si>
  <si>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</si>
  <si>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</si>
  <si>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</si>
  <si>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</si>
  <si>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</si>
  <si>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</si>
  <si>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</si>
  <si>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munkanapok</t>
  </si>
  <si>
    <t>Évfolyam</t>
  </si>
  <si>
    <t>Felnőttképzés</t>
  </si>
  <si>
    <t>Szakirányú oktatás tanulói létszám (fő)</t>
  </si>
  <si>
    <t>Évfolyami szorzó</t>
  </si>
  <si>
    <t>SZC</t>
  </si>
  <si>
    <t>Munkanapok</t>
  </si>
  <si>
    <t>nap</t>
  </si>
  <si>
    <t>összesen</t>
  </si>
  <si>
    <t>ágazat</t>
  </si>
  <si>
    <t>nagykorú</t>
  </si>
  <si>
    <t>nagykorú/
fiatalkorú</t>
  </si>
  <si>
    <t>fiatalkorú</t>
  </si>
  <si>
    <t>kedvezmény éves összege/fő (Ft)</t>
  </si>
  <si>
    <t>létszám (fő)</t>
  </si>
  <si>
    <t>kedvezmény összege teljes/év (Ft)</t>
  </si>
  <si>
    <t>év munkanap:</t>
  </si>
  <si>
    <t>Szakmai vizsga</t>
  </si>
  <si>
    <t>igen</t>
  </si>
  <si>
    <t>nem</t>
  </si>
  <si>
    <t>Sikerdíj összege (Ft)</t>
  </si>
  <si>
    <t>súlyszorzó</t>
  </si>
  <si>
    <t>szakmaszorzó</t>
  </si>
  <si>
    <t>Mennyiség</t>
  </si>
  <si>
    <t>Egységár (Ft)</t>
  </si>
  <si>
    <t>TANULÓI JOGVISZONY/FELNŐTTKÉPZÉSI JOGVISZONY UTÁN JÁRÓ MUNKASZERZŐDÉS ALAPÚ ADÓVISSZATÉRÍTÉS</t>
  </si>
  <si>
    <t>"SIKERDÍJ"</t>
  </si>
  <si>
    <t>EGYÉB MŰKÖDÉSI BEVÉTEL</t>
  </si>
  <si>
    <t>sikeres szakmai vizsga létszám (fő)</t>
  </si>
  <si>
    <t>KITÖLTÉSI ÚTMUTATÓ</t>
  </si>
  <si>
    <t>CÉL</t>
  </si>
  <si>
    <t>A fehér háttérrel rendelkező cellák képletezettek/előre kitöltöttek.</t>
  </si>
  <si>
    <t>Bemeneti adatok munkalap</t>
  </si>
  <si>
    <t>Eredménykimutatás munkalap</t>
  </si>
  <si>
    <t>A kék háttérszínű mezők legördülő menüből történő választással tölthetők.</t>
  </si>
  <si>
    <t>A világoskék háttérszínű mezők kitöltése bármilyen értékkel lehetséges.</t>
  </si>
  <si>
    <t>https://www.mnb.hu/kiadvanyok/jelentesek/inflacios-jelentes</t>
  </si>
  <si>
    <t>A szakirányú oktatás tanulólétszámára vonatkozóan csak a Szakképzési Ágazati Tudásközpont esetében releváns évfolyamokra vonatkozó adatok töltendőek.</t>
  </si>
  <si>
    <t>Működési költség munkalap</t>
  </si>
  <si>
    <t>6. egyéb kiadás</t>
  </si>
  <si>
    <t>7. egyéb kiadás</t>
  </si>
  <si>
    <t>8. egyéb kiadás</t>
  </si>
  <si>
    <t>Bevétel munkalap</t>
  </si>
  <si>
    <t>A táblázatban háttérszínnel kiemelésre kerültek a kitöltendő mezők. A kitöltésük a lent megjelölt eseteket kivéve szükséges.</t>
  </si>
  <si>
    <t>Munkaszerződés-sel lefedett hónapok száma (hónap)</t>
  </si>
  <si>
    <t>átlag</t>
  </si>
  <si>
    <t>Átlagos havi munkanapok száma</t>
  </si>
  <si>
    <t>Munkaszerződéssel lefedett hónapok száma (hónap)</t>
  </si>
  <si>
    <t>9. egyéb kiadás</t>
  </si>
  <si>
    <t>10. egyéb kiadás</t>
  </si>
  <si>
    <t>1. egyéb, tanulókhoz kapcsolódó kiadás</t>
  </si>
  <si>
    <t>2. egyéb, tanulókhoz kapcsolódó kiadás</t>
  </si>
  <si>
    <t>3. egyéb, tanulókhoz kapcsolódó kiadás</t>
  </si>
  <si>
    <t>4. egyéb, tanulókhoz kapcsolódó kiadás</t>
  </si>
  <si>
    <t>5. egyéb, tanulókhoz kapcsolódó kiadás</t>
  </si>
  <si>
    <t>6. egyéb, tanulókhoz kapcsolódó kiadás</t>
  </si>
  <si>
    <t>Bruttó megbízási díj/fő/hó (Ft)</t>
  </si>
  <si>
    <t>Jövedelem/fő/hó (Ft)</t>
  </si>
  <si>
    <t>Megbízási szerződéssel érintett hónapok száma/év</t>
  </si>
  <si>
    <t>Összes bruttó megbízási díj (Ft)</t>
  </si>
  <si>
    <t>Összes jövedelem (Ft)</t>
  </si>
  <si>
    <t>Összes járulék</t>
  </si>
  <si>
    <t>Magánszemély/
vállalkozó</t>
  </si>
  <si>
    <t>magánszemély</t>
  </si>
  <si>
    <t>vállalkozó</t>
  </si>
  <si>
    <t>A munkalapon tervezhetők a szakképzési munkaszerződéshez kapcsolódó adóvisszatérítéssel kapcsolatos, illetve a sikerdíjjal kapcsolatos bevételek, illetve a nonprofit gazdasági társaság egyéb tervezett bevételei.</t>
  </si>
  <si>
    <t>Az értékcsökkenési leírás, egyéb ráfordítás, pénzügyi műveletek bevételei és ráfordításai és az adófizetési kötelezettség vonatkozó cellái töltendők. Az eredménykimutatás többi cellája képletezett, a bevétel és a működési költségek munkalapról kerülnek át az adatok.</t>
  </si>
  <si>
    <t>kedvezmény összege összesen (Ft)</t>
  </si>
  <si>
    <t>átlagos havi munkanapok:</t>
  </si>
  <si>
    <t>átlagos havi munkanap:</t>
  </si>
  <si>
    <t>SZEMÉLYI JELLEGŰ RÁFORDÍTÁSOK - DOLGOZÓK, OKTATÓK
Munkaviszony esetén</t>
  </si>
  <si>
    <t>Az arany háttérszínű cellák előre kitöltött adatokat tartalmaznak, azonban felülírhatók, illetve ellenőrzésük szükséges.</t>
  </si>
  <si>
    <t>M.e. (pl. db, hónap…)</t>
  </si>
  <si>
    <t>Induló év (törtév) hónapjainak száma alapítás időpontjától számolva:</t>
  </si>
  <si>
    <t>TÁMOGATÁSI BEVÉTEL</t>
  </si>
  <si>
    <t>Felnőttek szakmai oktatása</t>
  </si>
  <si>
    <t>Tudásközpontban eltöltött idő aránya (%)</t>
  </si>
  <si>
    <t xml:space="preserve">Amennyiben valamelyik évben negatív eredmény mutatkozik, a pénzügyi terv szöveges részében be kell mutatni, hogy a vállalkozás ezt hogyan fogja finanszírozni (pl. a tőketartalék, vagy a korábbi üzleti években felhalmozott pozitív eredménytartalék terhére). </t>
  </si>
  <si>
    <t>Célhoz kötött támogatás</t>
  </si>
  <si>
    <t>Pályázat</t>
  </si>
  <si>
    <t>Támogatási bevétel</t>
  </si>
  <si>
    <t>Bevétel összesen</t>
  </si>
  <si>
    <t>Egyéb működési bevétel és támogatási bevétel esetén a tevékenységek és a kapcsolódó adataik releváns esetben töltendők.</t>
  </si>
  <si>
    <t>11. egyéb kiadás</t>
  </si>
  <si>
    <t>12. egyéb kiadás</t>
  </si>
  <si>
    <t>Jogi szoláltatás</t>
  </si>
  <si>
    <t>TOVÁBBI KÖLTSÉGEK</t>
  </si>
  <si>
    <t>Költséghányad (%)</t>
  </si>
  <si>
    <t>SZEMÉLYI JELLEGŰ RÁFORDÍTÁSOK - DOLGOZÓK, OKTATÓK 
Megbízási jogviszony (magánszemély vagy vállalkozó) esetén</t>
  </si>
  <si>
    <t>Hallgatók</t>
  </si>
  <si>
    <t>SZEMÉLYI JELLEGŰ RÁFORDÍTÁSOK - TANULÓK, HALLGATÓK</t>
  </si>
  <si>
    <t>évfolyamtól független</t>
  </si>
  <si>
    <t>Összes tanuló+hallgató</t>
  </si>
  <si>
    <t>Évfolyamtól független</t>
  </si>
  <si>
    <t>Minimálbér</t>
  </si>
  <si>
    <t>Hallgatói munkabér (minimum)</t>
  </si>
  <si>
    <t>arányosított önköltség 1 munkaórára (hallgatók esetén 1 munkanapra)</t>
  </si>
  <si>
    <t>szakirányú oktatás ténylegesen teljesített éves óraszáma/fő (hallgatók esetén napszáma/fő)</t>
  </si>
  <si>
    <t>Tevékenység 1.</t>
  </si>
  <si>
    <t>Tanulók összesen</t>
  </si>
  <si>
    <t>Tanulók+hallgatók összesen</t>
  </si>
  <si>
    <t>Személyi jellegű ráfordítások tanulók, hallgatók</t>
  </si>
  <si>
    <t>1 tanulóra, hallgatóra jutó éves bruttó egységköltség (Ft) 
vagy havi bruttó költség</t>
  </si>
  <si>
    <t>Tudásközpont létrejöttének tervezett dátuma (év, hó,nap):</t>
  </si>
  <si>
    <t>Sikerdíj kedvezmény igénybevétele sikeres szakmai vizsga és legalább 6 hónapos egybefüggő időtartamban fennálló szakképzési munkaszerződés esetében tervezhető. Jelen sablonban sikerdíjjal hallgatók esetén nem terveztünk.</t>
  </si>
  <si>
    <t>A kitöltéssel kapcsolatos kérdéseit az alábbi e-mail címen jelezheti:</t>
  </si>
  <si>
    <t>Személyi jellegű ráfordítások - tanulók, hallgatók esetén az alábbi törvények alapján a munkaszerződéssel lefedett hónapok teljes idejével terveztünk.
Tanulók esetén: 2019. évi LXXX. tv. 85. § (3) A tanulót, illetve a képzésben részt vevő személyt az e § szerinti munkabér és juttatások a szakképzési munkaszerződés hatálybalépésének napjától, teljes hónapra illetik meg. Ha a szakképzési munkaszerződés a tanév megkezdése után, hónap közben jön létre vagy szűnik meg, a tanulót, illetve a képzésben részt vevő személyt az e § szerinti munkabér és juttatások időarányos része illeti meg.
Hallgatók esetén: 2011. évi CCIV. törvény 44. §: (3) a) az (1) bekezdés a) pontja szerinti esetben díjazás illetheti, illetve a gyakorlatigényes szak szakmai gyakorlatának ideje alatt, valamint a duális képzés képzési ideje alatt díjazás illeti, amelynek mértéke legalább a kötelező legkisebb munkabér (minimálbér) hatvanöt százaléka, a díjat – eltérő megállapodás hiányában – a szakmai gyakorlóhely fizeti.</t>
  </si>
  <si>
    <t>További költségek esetén a D70-78 cellák vonatkozásában az 1 tanulóra, hallgatóra jutó éves bruttó egységköltség (Ft), a D81. cellától a havi bruttó költség feltüntetése lehetséges. Az A97-102 költségek esetében lehetőség van egyszeri éves költségek megadására.</t>
  </si>
  <si>
    <t>További költségek esetén releváns esetben töltendők az egyéb kiadások és kapcsolódó adataik.</t>
  </si>
  <si>
    <r>
      <t xml:space="preserve">Minden évre vonatkozóan az </t>
    </r>
    <r>
      <rPr>
        <u/>
        <sz val="9"/>
        <color theme="1"/>
        <rFont val="Arial"/>
        <family val="2"/>
        <charset val="238"/>
      </rPr>
      <t>adott évi teljes létszám kitöltése szükséges</t>
    </r>
    <r>
      <rPr>
        <sz val="9"/>
        <color theme="1"/>
        <rFont val="Arial"/>
        <family val="2"/>
        <charset val="238"/>
      </rPr>
      <t>, nem csak az új belépőké.</t>
    </r>
  </si>
  <si>
    <r>
      <rPr>
        <u/>
        <sz val="9"/>
        <color theme="1"/>
        <rFont val="Arial"/>
        <family val="2"/>
        <charset val="238"/>
      </rPr>
      <t>Szakmaszorzó</t>
    </r>
    <r>
      <rPr>
        <sz val="9"/>
        <color theme="1"/>
        <rFont val="Arial"/>
        <family val="2"/>
        <charset val="238"/>
      </rPr>
      <t>hoz kapcsolódóan szakképző iskolai szakmaként került meghatározásra, ha a szakma Magyar Képesítési Keretrendszer szintje 4; technikumi szakmaként került meghatározásra, ha a szakma Magyar Képesítési Keretrendszer szintje 5.</t>
    </r>
  </si>
  <si>
    <t>SZÖVEGES ÖSSZEFOGLALÓ</t>
  </si>
  <si>
    <t>Bevételi oldal jellemzése</t>
  </si>
  <si>
    <t>Kiadási oldal jellemzése</t>
  </si>
  <si>
    <t>Bevételt befolyásoló input paraméterek</t>
  </si>
  <si>
    <t>Költségoldalt befolyásoló input paraméterek</t>
  </si>
  <si>
    <t>Eredménykimutatást befolyásoló jelentős feltételezések</t>
  </si>
  <si>
    <r>
      <rPr>
        <b/>
        <sz val="9"/>
        <color theme="1"/>
        <rFont val="Arial"/>
        <family val="2"/>
        <charset val="238"/>
      </rPr>
      <t>A GINOP Plusz-5.1.1-24 Szakképzési Ágazati Tudásközpontok létrehozása c. felhívásra benyújtandó</t>
    </r>
    <r>
      <rPr>
        <sz val="9"/>
        <color theme="1"/>
        <rFont val="Arial"/>
        <family val="2"/>
        <charset val="238"/>
      </rPr>
      <t xml:space="preserve"> </t>
    </r>
    <r>
      <rPr>
        <b/>
        <sz val="9"/>
        <color theme="1"/>
        <rFont val="Arial"/>
        <family val="2"/>
        <charset val="238"/>
      </rPr>
      <t>támogatási kérelem</t>
    </r>
    <r>
      <rPr>
        <sz val="9"/>
        <color theme="1"/>
        <rFont val="Arial"/>
        <family val="2"/>
        <charset val="238"/>
      </rPr>
      <t xml:space="preserve"> részeként működési modell benyújtása szükséges. A működési modell központi eleme </t>
    </r>
    <r>
      <rPr>
        <b/>
        <sz val="9"/>
        <color theme="1"/>
        <rFont val="Arial"/>
        <family val="2"/>
        <charset val="238"/>
      </rPr>
      <t xml:space="preserve">az üzleti terv, azon belül az ágazati tudásközpont létrejöttét követő 5 évre vonatkozó pénzügyi terv (bevételek-költségek-eredmények alakulása évenkénti bontásban) elkészítése szövegesen és számszerűen is, a kalkulációk részletes leírásával. </t>
    </r>
    <r>
      <rPr>
        <sz val="9"/>
        <color theme="1"/>
        <rFont val="Arial"/>
        <family val="2"/>
        <charset val="238"/>
      </rPr>
      <t>Jelen sablon célja ezen pénzügyi terv elkészítésének támogatása.</t>
    </r>
  </si>
  <si>
    <t>Szöveges összefoglaló munkalap</t>
  </si>
  <si>
    <t>Egyéb feltételezések</t>
  </si>
  <si>
    <t>Esetleges negatív eredmény esetén a finanszírozás bemutatása</t>
  </si>
  <si>
    <t>Eredmény előrejelzés pénzügyi elemzése</t>
  </si>
  <si>
    <t>A munkalapon tudja alátámasztani, elmagyarázni a pénzügyi terv elkészítése során alkalmazott feltételezéseket, bemutatni a kialakításhoz felhasznált információkat.
Amennyiben az eredménykimutatás során valamelyik évben negatív eredmény mutatkozik, a szöveges részben tudja bemutatni, hogy a vállalkozás ezt hogyan fogja finanszírozni (pl. a tőketartalék, vagy a korábbi üzleti években felhalmozott pozitív eredménytartalék terhére). Itt célszerű érinteni az alábbiakat:
• a várható nyitónapi egyenleg bemutatása,
• a tőke tervezett felhasználása,
• az eredmény előrejelzés pénzügyi elemzése (pl. megtérülés szempontjából),
• a feltételezések alátámasztása.
A munkalap szükség esetén további információkkal (sorokkal) bővíthető.</t>
  </si>
  <si>
    <t>INPUT ADATOK ÖSSZEFOGLALÁSA</t>
  </si>
  <si>
    <t>ALKALMAZOTT FELTÉTELEZÉSEK</t>
  </si>
  <si>
    <t>OPTIMÁLIS MŰKÖDÉSHEZ SZÜKSÉGES ADATOK MEGHATÁROZÁSA</t>
  </si>
  <si>
    <t>EREDMÉNYKIMUTATÁS JELLEMZÉSE</t>
  </si>
  <si>
    <t>Támogatási bevétel: célhoz kötött támogatások esetén nem keletkezhet sem pozitív, sem negatív eredmény, adott évre annyi bevétel tervezhető, amennyi költség az adott évben felmerül.</t>
  </si>
  <si>
    <t>ginopplusz523@nive.hu</t>
  </si>
  <si>
    <t>Fiatalkorúak megállapításához kapcsolódó feltételezés: 10-12. évfolyamon a tanulók 18 év alattiak, 13-14. évfolyamon 18 év felettiek</t>
  </si>
  <si>
    <t>Technikai információ</t>
  </si>
  <si>
    <r>
      <rPr>
        <u/>
        <sz val="9"/>
        <color theme="1"/>
        <rFont val="Arial"/>
        <family val="2"/>
        <charset val="238"/>
      </rPr>
      <t>Javaslat a Tudásközpont létrejöttének éve tervezéséhez:</t>
    </r>
    <r>
      <rPr>
        <sz val="9"/>
        <color theme="1"/>
        <rFont val="Arial"/>
        <family val="2"/>
        <charset val="238"/>
      </rPr>
      <t xml:space="preserve">
A 0. év a Tudásközpont létrejöttének éve. A Tudásközpont hivatalos létrejötte az az év, amikor a nonprofit gazdasági társaság megalakul. A működési modellben a Tudásközpont létrejöttének éveként javasoljuk azt az évet megadni, amikor a Tudásközpont mint létesítmény létrejött (megépült, felújításra került), a szükséges eszközök beszerzésre kerültek </t>
    </r>
    <r>
      <rPr>
        <b/>
        <u/>
        <sz val="9"/>
        <color theme="1"/>
        <rFont val="Arial"/>
        <family val="2"/>
        <charset val="238"/>
      </rPr>
      <t>és</t>
    </r>
    <r>
      <rPr>
        <sz val="9"/>
        <color theme="1"/>
        <rFont val="Arial"/>
        <family val="2"/>
        <charset val="238"/>
      </rPr>
      <t xml:space="preserve"> a nonprofit gazdasági társaság megalakult.</t>
    </r>
  </si>
  <si>
    <r>
      <t>Az</t>
    </r>
    <r>
      <rPr>
        <u/>
        <sz val="9"/>
        <color theme="1"/>
        <rFont val="Arial"/>
        <family val="2"/>
        <charset val="238"/>
      </rPr>
      <t xml:space="preserve"> inflációt, bérinflációt</t>
    </r>
    <r>
      <rPr>
        <sz val="9"/>
        <color theme="1"/>
        <rFont val="Arial"/>
        <family val="2"/>
        <charset val="238"/>
      </rPr>
      <t xml:space="preserve"> az MNB (Magyar Nemzeti Bank) legfrissebb inflációs jelentése alapján célszerű tervezni. Jelenlegi adatok 2024. decemberi jelentés alapján szerepelnek, azonban felülírhatók. A jelentések az alábbi honlapon elérhetők:</t>
    </r>
  </si>
  <si>
    <r>
      <rPr>
        <u/>
        <sz val="9"/>
        <color theme="1"/>
        <rFont val="Arial"/>
        <family val="2"/>
        <charset val="238"/>
      </rPr>
      <t>Javaslat a Tudásközpontban töltött idő aránya (%) tervezéséhez:</t>
    </r>
    <r>
      <rPr>
        <sz val="9"/>
        <color theme="1"/>
        <rFont val="Arial"/>
        <family val="2"/>
        <charset val="238"/>
      </rPr>
      <t xml:space="preserve">
</t>
    </r>
    <r>
      <rPr>
        <u/>
        <sz val="9"/>
        <color theme="1"/>
        <rFont val="Arial"/>
        <family val="2"/>
        <charset val="238"/>
      </rPr>
      <t>Végzős évfolyamon:</t>
    </r>
    <r>
      <rPr>
        <sz val="9"/>
        <color theme="1"/>
        <rFont val="Arial"/>
        <family val="2"/>
        <charset val="238"/>
      </rPr>
      <t xml:space="preserve">
</t>
    </r>
    <r>
      <rPr>
        <i/>
        <sz val="9"/>
        <color theme="1"/>
        <rFont val="Arial"/>
        <family val="2"/>
        <charset val="238"/>
      </rPr>
      <t xml:space="preserve">100%, </t>
    </r>
    <r>
      <rPr>
        <sz val="9"/>
        <color theme="1"/>
        <rFont val="Arial"/>
        <family val="2"/>
        <charset val="238"/>
      </rPr>
      <t>ha a tanuló tömbösítve vesz részt szakmai oktatásban, tehát a megjelölt hónapokban minden munkanapot a Tudásközpontban (vagy szabadságon, táppénzen) tölt.</t>
    </r>
    <r>
      <rPr>
        <i/>
        <sz val="9"/>
        <color theme="1"/>
        <rFont val="Arial"/>
        <family val="2"/>
        <charset val="238"/>
      </rPr>
      <t xml:space="preserve">
Kevesebb, mint 100%, </t>
    </r>
    <r>
      <rPr>
        <sz val="9"/>
        <color theme="1"/>
        <rFont val="Arial"/>
        <family val="2"/>
        <charset val="238"/>
      </rPr>
      <t>ha a közismeretet és/ vagy a szakmai ismeretek egy részét az iskolában tanulja. Pl. ha egy héten 5 napból 3 napot tölt a Tudásközpontban ez az arány 60%, ha 5 napból 4-et 80% stb.</t>
    </r>
    <r>
      <rPr>
        <i/>
        <sz val="9"/>
        <color theme="1"/>
        <rFont val="Arial"/>
        <family val="2"/>
        <charset val="238"/>
      </rPr>
      <t xml:space="preserve">
</t>
    </r>
    <r>
      <rPr>
        <u/>
        <sz val="9"/>
        <color theme="1"/>
        <rFont val="Arial"/>
        <family val="2"/>
        <charset val="238"/>
      </rPr>
      <t xml:space="preserve">Nem végzős évfolyamon:
</t>
    </r>
    <r>
      <rPr>
        <i/>
        <sz val="9"/>
        <color theme="1"/>
        <rFont val="Arial"/>
        <family val="2"/>
        <charset val="238"/>
      </rPr>
      <t>100%,</t>
    </r>
    <r>
      <rPr>
        <sz val="9"/>
        <color theme="1"/>
        <rFont val="Arial"/>
        <family val="2"/>
        <charset val="238"/>
      </rPr>
      <t xml:space="preserve"> ha a tanuló tömbösítve vesz részt szakmai oktatásban és/vagy a nyári összefüggő gyakorlatot tölti a Tudásközpontban, tehát a megjelölt hónapokban minden munkanapot a Tudásközpontban (vagy szabadságon, táppénzen) tölt.</t>
    </r>
    <r>
      <rPr>
        <i/>
        <sz val="9"/>
        <color theme="1"/>
        <rFont val="Arial"/>
        <family val="2"/>
        <charset val="238"/>
      </rPr>
      <t xml:space="preserve">
Kevesebb, mint 100%, </t>
    </r>
    <r>
      <rPr>
        <sz val="9"/>
        <color theme="1"/>
        <rFont val="Arial"/>
        <family val="2"/>
        <charset val="238"/>
      </rPr>
      <t>ha a közismeretet és/ vagy a szakmai ismeretek egy részét az iskolában tanulja. Pl. ha egy 11. évfolyamos tanuló a tanítási évben egy héten 5 napból 2 napot tölt a Tudásközpontban, de a teljes tanévre munkaszerződése van évi 41 hétre 40% az arány, a június 15. és augusztus 31. közötti 11 hétre pedig 100%, ez átlagosan (41x40 + 11x100)/52 = 52,7% ( természetesen januártól augusztusig nem ugyanaz a tanuló lesz pl.11. évfolyamos, mint szeptembertől decemberig).</t>
    </r>
  </si>
  <si>
    <t>A munkalapon tervezhetők (egymás alatt található táblázatokban) a nonprofit gazdasági társaság munkavállalóihoz kapcsolódó személyi jellegű ráfordítások, a megbízási jogviszonyban (magánszemélyek vagy vállalkozók) foglalkoztatottakkal kapcsolatos költségek, a duális képzésben foglalkoztatott tanulókkal kapcsolatos személyi jellegű ráfordítások, a tanulókhoz kapcsolódó egyéb költségek, illetve a nonprofit gazdasági társaság egyéb költségei.</t>
  </si>
  <si>
    <r>
      <t>Személyi jellegű ráfordítások - dolgozók esetében a szükséges mennyiségű pozíció és a vonatkozó adatok töltendők. Kérjük, hogy</t>
    </r>
    <r>
      <rPr>
        <u/>
        <sz val="9"/>
        <color theme="1"/>
        <rFont val="Arial"/>
        <family val="2"/>
        <charset val="238"/>
      </rPr>
      <t xml:space="preserve"> a munkaviszonyban foglalkoztatott </t>
    </r>
    <r>
      <rPr>
        <sz val="9"/>
        <color theme="1"/>
        <rFont val="Arial"/>
        <family val="2"/>
        <charset val="238"/>
      </rPr>
      <t>munkavállalókat az</t>
    </r>
    <r>
      <rPr>
        <b/>
        <sz val="9"/>
        <color theme="1"/>
        <rFont val="Arial"/>
        <family val="2"/>
        <charset val="238"/>
      </rPr>
      <t xml:space="preserve"> A11</t>
    </r>
    <r>
      <rPr>
        <sz val="9"/>
        <color theme="1"/>
        <rFont val="Arial"/>
        <family val="2"/>
        <charset val="238"/>
      </rPr>
      <t xml:space="preserve"> cellában kezdődő, a </t>
    </r>
    <r>
      <rPr>
        <u/>
        <sz val="9"/>
        <color theme="1"/>
        <rFont val="Arial"/>
        <family val="2"/>
        <charset val="238"/>
      </rPr>
      <t>megbízási jogviszonyban foglalkoztatottakat</t>
    </r>
    <r>
      <rPr>
        <sz val="9"/>
        <color theme="1"/>
        <rFont val="Arial"/>
        <family val="2"/>
        <charset val="238"/>
      </rPr>
      <t xml:space="preserve"> az</t>
    </r>
    <r>
      <rPr>
        <b/>
        <sz val="9"/>
        <color theme="1"/>
        <rFont val="Arial"/>
        <family val="2"/>
        <charset val="238"/>
      </rPr>
      <t xml:space="preserve"> A38</t>
    </r>
    <r>
      <rPr>
        <sz val="9"/>
        <color theme="1"/>
        <rFont val="Arial"/>
        <family val="2"/>
        <charset val="238"/>
      </rPr>
      <t xml:space="preserve"> cellában kezdődő, </t>
    </r>
    <r>
      <rPr>
        <u/>
        <sz val="9"/>
        <color theme="1"/>
        <rFont val="Arial"/>
        <family val="2"/>
        <charset val="238"/>
      </rPr>
      <t>a tanulókat</t>
    </r>
    <r>
      <rPr>
        <sz val="9"/>
        <color theme="1"/>
        <rFont val="Arial"/>
        <family val="2"/>
        <charset val="238"/>
      </rPr>
      <t xml:space="preserve"> az </t>
    </r>
    <r>
      <rPr>
        <b/>
        <sz val="9"/>
        <color theme="1"/>
        <rFont val="Arial"/>
        <family val="2"/>
        <charset val="238"/>
      </rPr>
      <t>A107</t>
    </r>
    <r>
      <rPr>
        <sz val="9"/>
        <color theme="1"/>
        <rFont val="Arial"/>
        <family val="2"/>
        <charset val="238"/>
      </rPr>
      <t xml:space="preserve"> cellában kezdődő táblázatban jelenítsék meg.</t>
    </r>
  </si>
  <si>
    <t>Munkaviszonyban foglalkoztatott munkavállalók esetén a heti munkaidő ráfordítás arányát kérjük %-ban meghatározni. Pl. heti 40 órás munkaviszonyt 100%-nak tekintve a heti 20 órás munkaviszony esetében 50% feltüntetése szükséges.</t>
  </si>
  <si>
    <t>technikum/
szakképző iskola</t>
  </si>
  <si>
    <t xml:space="preserve">  Pénzügyi műveletek bevételei</t>
  </si>
  <si>
    <t xml:space="preserve">  Pénzügyi műveletek ráfordításai</t>
  </si>
  <si>
    <t>További költségek (kimutatás)</t>
  </si>
  <si>
    <t>További költségek kitöltése után kérjük, hogy frissítse a További költségek-kimutatás munkalapon található kimutatást. (A kimutatás a fájl megnyitásakor automatikusan is frissül.)</t>
  </si>
  <si>
    <t>További költség-kimutatás munkalap</t>
  </si>
  <si>
    <t>kumulált infláció</t>
  </si>
  <si>
    <t>Összesen (Ft) kumulált inflációval növelve</t>
  </si>
  <si>
    <t>kedvezmény összege teljes/év kumulált inflációval növelve (Ft)</t>
  </si>
  <si>
    <t>kumulált infláció:</t>
  </si>
  <si>
    <t>Sikerdíj összege kumulált inflációval növelve (Ft)</t>
  </si>
  <si>
    <t>ADÓZÁS ELŐTTI EREDMÉNY+ÉCS (EBITDA)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</si>
</sst>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  <numFmt numFmtId="164" formatCode="#,##0\ _F_t"/>
    <numFmt numFmtId="165" formatCode="_-* #,##0.00_-;\-* #,##0.00_-;_-* &quot;-&quot;??_-;_-@_-"/>
    <numFmt numFmtId="166" formatCode="_-* #,##0\ [$€-1]_-;\-* #,##0\ [$€-1]_-;_-* &quot;-&quot;\ [$€-1]_-;_-@_-"/>
    <numFmt numFmtId="167" formatCode="_(* #,##0_);_(* \(#,##0\);_(* &quot;-&quot;_);@_)"/>
    <numFmt numFmtId="168" formatCode="General\."/>
    <numFmt numFmtId="169" formatCode="_-* #,##0.0\ _F_t_-;\-* #,##0.0\ _F_t_-;_-* &quot;-&quot;??\ _F_t_-;_-@_-"/>
    <numFmt numFmtId="170" formatCode="_-* #,##0.0\ _F_t_-;\-* #,##0.0\ _F_t_-;_-* &quot;-&quot;?\ _F_t_-;_-@_-"/>
    <numFmt numFmtId="171" formatCode="_-* #,##0\ _F_t_-;\-* #,##0\ _F_t_-;_-* &quot;-&quot;??\ _F_t_-;_-@_-"/>
    <numFmt numFmtId="172" formatCode="_(* #,##0.0000_);_(* \(#,##0.0000\);_(* &quot;-&quot;_);@_)"/>
    <numFmt numFmtId="173" formatCode="0.000"/>
    <numFmt numFmtId="174" formatCode="#,##0.00\ _F_t"/>
  </numFmts>
  <fonts count="2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theme="1" tint="0.24994659260841701"/>
      <name val="Calibri"/>
      <family val="2"/>
      <scheme val="minor"/>
    </font>
    <font>
      <sz val="10"/>
      <name val="Helv"/>
    </font>
    <font>
      <b/>
      <sz val="15"/>
      <color theme="3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9"/>
      <color theme="1"/>
      <name val="Calibri"/>
      <family val="2"/>
      <scheme val="minor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theme="1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9"/>
      <color theme="10"/>
      <name val="Arial"/>
      <family val="2"/>
      <charset val="238"/>
    </font>
    <font>
      <b/>
      <u/>
      <sz val="9"/>
      <color theme="1"/>
      <name val="Arial"/>
      <family val="2"/>
      <charset val="238"/>
    </font>
    <font>
      <b/>
      <sz val="10"/>
      <name val="Arial"/>
      <family val="2"/>
      <charset val="238"/>
    </font>
    <font>
      <i/>
      <sz val="9"/>
      <color theme="0" tint="-0.499984740745262"/>
      <name val="Arial"/>
      <family val="2"/>
      <charset val="238"/>
    </font>
    <font>
      <u/>
      <sz val="9"/>
      <color theme="1"/>
      <name val="Arial"/>
      <family val="2"/>
      <charset val="238"/>
    </font>
    <font>
      <b/>
      <u/>
      <sz val="9"/>
      <color theme="10"/>
      <name val="Arial"/>
      <family val="2"/>
      <charset val="238"/>
    </font>
    <font>
      <i/>
      <sz val="9"/>
      <color theme="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/>
      <diagonal/>
    </border>
    <border>
      <left/>
      <right/>
      <top style="thin">
        <color theme="4"/>
      </top>
      <bottom style="medium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</borders>
  <cellStyleXfs count="19">
    <xf numFmtId="0" fontId="0" fillId="0" borderId="0"/>
    <xf numFmtId="0" fontId="1" fillId="0" borderId="0"/>
    <xf numFmtId="165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  <xf numFmtId="0" fontId="3" fillId="0" borderId="0">
      <alignment vertical="center"/>
    </xf>
    <xf numFmtId="0" fontId="4" fillId="0" borderId="0" applyNumberFormat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4" applyNumberFormat="0" applyFill="0" applyAlignment="0" applyProtection="0"/>
    <xf numFmtId="0" fontId="1" fillId="2" borderId="0" applyNumberFormat="0" applyBorder="0" applyAlignment="0" applyProtection="0"/>
    <xf numFmtId="0" fontId="8" fillId="0" borderId="0"/>
    <xf numFmtId="167" fontId="10" fillId="0" borderId="5" applyNumberFormat="0" applyFill="0" applyAlignment="0" applyProtection="0"/>
    <xf numFmtId="166" fontId="7" fillId="0" borderId="0"/>
    <xf numFmtId="166" fontId="10" fillId="0" borderId="6" applyNumberFormat="0" applyFill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333">
    <xf numFmtId="0" fontId="0" fillId="0" borderId="0" xfId="0"/>
    <xf numFmtId="0" fontId="13" fillId="0" borderId="0" xfId="0" applyFont="1" applyAlignment="1">
      <alignment wrapText="1"/>
    </xf>
    <xf numFmtId="0" fontId="9" fillId="0" borderId="0" xfId="0" applyFont="1" applyBorder="1" applyAlignment="1">
      <alignment wrapText="1"/>
    </xf>
    <xf numFmtId="0" fontId="13" fillId="0" borderId="0" xfId="0" applyFont="1" applyBorder="1" applyAlignment="1">
      <alignment wrapText="1"/>
    </xf>
    <xf numFmtId="0" fontId="6" fillId="0" borderId="0" xfId="0" applyFont="1" applyBorder="1" applyAlignment="1">
      <alignment horizontal="center" vertical="center" wrapText="1"/>
    </xf>
    <xf numFmtId="9" fontId="13" fillId="0" borderId="0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9" fontId="9" fillId="0" borderId="0" xfId="0" applyNumberFormat="1" applyFont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10" fontId="13" fillId="0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Fill="1" applyBorder="1" applyAlignment="1">
      <alignment wrapText="1"/>
    </xf>
    <xf numFmtId="9" fontId="9" fillId="0" borderId="0" xfId="0" applyNumberFormat="1" applyFont="1" applyFill="1" applyBorder="1" applyAlignment="1">
      <alignment wrapText="1"/>
    </xf>
    <xf numFmtId="9" fontId="9" fillId="0" borderId="0" xfId="0" applyNumberFormat="1" applyFont="1" applyFill="1" applyBorder="1" applyAlignment="1">
      <alignment horizontal="center" vertical="center" wrapText="1"/>
    </xf>
    <xf numFmtId="0" fontId="12" fillId="0" borderId="0" xfId="10" applyFont="1" applyFill="1" applyBorder="1" applyAlignment="1" applyProtection="1">
      <alignment horizontal="center" wrapText="1"/>
    </xf>
    <xf numFmtId="0" fontId="13" fillId="0" borderId="0" xfId="0" applyFont="1"/>
    <xf numFmtId="0" fontId="13" fillId="0" borderId="0" xfId="0" applyFont="1" applyFill="1" applyBorder="1"/>
    <xf numFmtId="0" fontId="9" fillId="0" borderId="0" xfId="0" applyFont="1" applyFill="1" applyBorder="1" applyAlignment="1">
      <alignment horizontal="right" wrapText="1"/>
    </xf>
    <xf numFmtId="10" fontId="11" fillId="0" borderId="0" xfId="11" applyNumberFormat="1" applyFont="1" applyFill="1" applyBorder="1" applyAlignment="1">
      <alignment horizontal="center" vertical="center"/>
    </xf>
    <xf numFmtId="168" fontId="14" fillId="0" borderId="0" xfId="0" applyNumberFormat="1" applyFont="1" applyAlignment="1">
      <alignment horizontal="center" vertical="center"/>
    </xf>
    <xf numFmtId="3" fontId="11" fillId="0" borderId="0" xfId="11" applyNumberFormat="1" applyFont="1" applyFill="1" applyBorder="1" applyAlignment="1">
      <alignment horizontal="center" vertical="center"/>
    </xf>
    <xf numFmtId="9" fontId="11" fillId="0" borderId="0" xfId="9" applyFont="1" applyFill="1" applyBorder="1" applyAlignment="1">
      <alignment horizontal="center" vertical="center"/>
    </xf>
    <xf numFmtId="4" fontId="11" fillId="0" borderId="0" xfId="11" applyNumberFormat="1" applyFont="1" applyFill="1" applyBorder="1" applyAlignment="1">
      <alignment horizontal="center" vertical="center"/>
    </xf>
    <xf numFmtId="4" fontId="11" fillId="0" borderId="0" xfId="11" applyNumberFormat="1" applyFont="1" applyFill="1" applyBorder="1" applyAlignment="1">
      <alignment horizontal="center" vertical="center"/>
    </xf>
    <xf numFmtId="3" fontId="9" fillId="0" borderId="0" xfId="12" applyNumberFormat="1" applyFont="1" applyFill="1" applyBorder="1"/>
    <xf numFmtId="0" fontId="9" fillId="0" borderId="0" xfId="0" applyFont="1" applyAlignment="1">
      <alignment horizontal="center"/>
    </xf>
    <xf numFmtId="0" fontId="9" fillId="0" borderId="0" xfId="0" applyFont="1"/>
    <xf numFmtId="2" fontId="13" fillId="0" borderId="0" xfId="0" applyNumberFormat="1" applyFont="1"/>
    <xf numFmtId="0" fontId="13" fillId="0" borderId="0" xfId="8" applyNumberFormat="1" applyFont="1" applyBorder="1" applyAlignment="1">
      <alignment horizontal="center" vertical="center"/>
    </xf>
    <xf numFmtId="0" fontId="12" fillId="0" borderId="3" xfId="10" applyFont="1" applyFill="1" applyBorder="1" applyAlignment="1" applyProtection="1">
      <alignment horizontal="left" vertical="center" wrapText="1"/>
    </xf>
    <xf numFmtId="0" fontId="12" fillId="0" borderId="3" xfId="10" applyFont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1" fontId="9" fillId="0" borderId="2" xfId="0" applyNumberFormat="1" applyFont="1" applyFill="1" applyBorder="1" applyAlignment="1">
      <alignment horizontal="center" vertical="center"/>
    </xf>
    <xf numFmtId="167" fontId="11" fillId="0" borderId="0" xfId="14" applyNumberFormat="1" applyFont="1" applyAlignment="1">
      <alignment horizontal="center" vertical="center"/>
    </xf>
    <xf numFmtId="171" fontId="13" fillId="0" borderId="0" xfId="8" applyNumberFormat="1" applyFont="1" applyFill="1" applyAlignment="1">
      <alignment horizontal="center" vertical="center"/>
    </xf>
    <xf numFmtId="166" fontId="11" fillId="0" borderId="0" xfId="14" applyFont="1" applyAlignment="1">
      <alignment vertical="center"/>
    </xf>
    <xf numFmtId="166" fontId="11" fillId="0" borderId="0" xfId="14" applyFont="1" applyAlignment="1">
      <alignment horizontal="center" vertical="center"/>
    </xf>
    <xf numFmtId="0" fontId="11" fillId="0" borderId="0" xfId="14" applyNumberFormat="1" applyFont="1" applyAlignment="1">
      <alignment horizontal="left" vertical="center"/>
    </xf>
    <xf numFmtId="170" fontId="13" fillId="0" borderId="0" xfId="0" applyNumberFormat="1" applyFont="1"/>
    <xf numFmtId="0" fontId="13" fillId="0" borderId="0" xfId="0" applyFont="1" applyBorder="1" applyAlignment="1">
      <alignment horizontal="center" vertical="center"/>
    </xf>
    <xf numFmtId="4" fontId="11" fillId="0" borderId="0" xfId="11" applyNumberFormat="1" applyFont="1" applyFill="1" applyBorder="1" applyAlignment="1">
      <alignment vertical="center"/>
    </xf>
    <xf numFmtId="167" fontId="12" fillId="0" borderId="0" xfId="1" applyNumberFormat="1" applyFont="1" applyAlignment="1">
      <alignment horizontal="left" vertical="center"/>
    </xf>
    <xf numFmtId="167" fontId="13" fillId="0" borderId="0" xfId="1" applyNumberFormat="1" applyFont="1" applyAlignment="1">
      <alignment horizontal="left" vertical="center"/>
    </xf>
    <xf numFmtId="167" fontId="9" fillId="0" borderId="0" xfId="1" applyNumberFormat="1" applyFont="1" applyAlignment="1">
      <alignment horizontal="left" vertical="center"/>
    </xf>
    <xf numFmtId="4" fontId="11" fillId="0" borderId="0" xfId="11" applyNumberFormat="1" applyFont="1" applyFill="1" applyBorder="1" applyAlignment="1">
      <alignment vertical="center" wrapText="1"/>
    </xf>
    <xf numFmtId="0" fontId="12" fillId="0" borderId="0" xfId="10" applyFont="1" applyFill="1" applyBorder="1" applyAlignment="1" applyProtection="1">
      <alignment vertical="center" wrapText="1"/>
    </xf>
    <xf numFmtId="0" fontId="12" fillId="0" borderId="0" xfId="10" applyFont="1" applyFill="1" applyBorder="1" applyAlignment="1" applyProtection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/>
    <xf numFmtId="0" fontId="13" fillId="0" borderId="0" xfId="0" applyFont="1" applyBorder="1" applyAlignment="1">
      <alignment horizontal="right" wrapText="1"/>
    </xf>
    <xf numFmtId="168" fontId="11" fillId="0" borderId="0" xfId="0" applyNumberFormat="1" applyFont="1" applyBorder="1" applyAlignment="1">
      <alignment horizontal="center" vertical="center"/>
    </xf>
    <xf numFmtId="168" fontId="14" fillId="0" borderId="0" xfId="0" applyNumberFormat="1" applyFont="1" applyBorder="1" applyAlignment="1">
      <alignment horizontal="center" vertical="center"/>
    </xf>
    <xf numFmtId="0" fontId="13" fillId="0" borderId="0" xfId="0" applyFont="1" applyBorder="1" applyAlignment="1">
      <alignment horizontal="right"/>
    </xf>
    <xf numFmtId="167" fontId="13" fillId="0" borderId="0" xfId="1" applyNumberFormat="1" applyFont="1" applyBorder="1" applyAlignment="1">
      <alignment horizontal="right" vertical="center" wrapText="1"/>
    </xf>
    <xf numFmtId="0" fontId="13" fillId="0" borderId="0" xfId="1" applyFont="1" applyBorder="1" applyAlignment="1">
      <alignment horizontal="center" vertical="center"/>
    </xf>
    <xf numFmtId="0" fontId="9" fillId="0" borderId="0" xfId="12" applyFont="1" applyBorder="1" applyAlignment="1">
      <alignment horizontal="right" wrapText="1"/>
    </xf>
    <xf numFmtId="0" fontId="9" fillId="0" borderId="0" xfId="12" applyFont="1" applyBorder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wrapText="1"/>
    </xf>
    <xf numFmtId="9" fontId="13" fillId="0" borderId="0" xfId="0" applyNumberFormat="1" applyFont="1" applyFill="1" applyBorder="1" applyAlignment="1">
      <alignment wrapText="1"/>
    </xf>
    <xf numFmtId="10" fontId="13" fillId="0" borderId="0" xfId="0" applyNumberFormat="1" applyFont="1" applyFill="1" applyBorder="1" applyAlignment="1">
      <alignment wrapText="1"/>
    </xf>
    <xf numFmtId="41" fontId="13" fillId="0" borderId="0" xfId="0" applyNumberFormat="1" applyFont="1" applyFill="1" applyBorder="1" applyAlignment="1">
      <alignment horizontal="right" vertical="center" wrapText="1"/>
    </xf>
    <xf numFmtId="41" fontId="9" fillId="0" borderId="0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10" fontId="13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wrapText="1"/>
    </xf>
    <xf numFmtId="41" fontId="13" fillId="0" borderId="0" xfId="0" applyNumberFormat="1" applyFont="1" applyBorder="1" applyAlignment="1">
      <alignment wrapText="1"/>
    </xf>
    <xf numFmtId="167" fontId="11" fillId="0" borderId="0" xfId="14" applyNumberFormat="1" applyFont="1" applyBorder="1" applyAlignment="1">
      <alignment horizontal="left" vertical="center"/>
    </xf>
    <xf numFmtId="167" fontId="12" fillId="0" borderId="0" xfId="14" applyNumberFormat="1" applyFont="1" applyBorder="1" applyAlignment="1">
      <alignment vertical="center"/>
    </xf>
    <xf numFmtId="41" fontId="9" fillId="0" borderId="0" xfId="0" applyNumberFormat="1" applyFont="1" applyBorder="1" applyAlignment="1">
      <alignment wrapText="1"/>
    </xf>
    <xf numFmtId="0" fontId="6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vertical="center"/>
    </xf>
    <xf numFmtId="0" fontId="13" fillId="0" borderId="0" xfId="0" applyFont="1" applyBorder="1" applyAlignment="1">
      <alignment horizontal="right" vertical="center"/>
    </xf>
    <xf numFmtId="3" fontId="13" fillId="0" borderId="0" xfId="0" applyNumberFormat="1" applyFont="1" applyBorder="1" applyAlignment="1">
      <alignment horizontal="right" vertical="center"/>
    </xf>
    <xf numFmtId="3" fontId="13" fillId="0" borderId="0" xfId="0" applyNumberFormat="1" applyFont="1" applyBorder="1" applyAlignment="1">
      <alignment horizontal="left" vertical="center"/>
    </xf>
    <xf numFmtId="4" fontId="13" fillId="0" borderId="0" xfId="0" applyNumberFormat="1" applyFont="1" applyBorder="1" applyAlignment="1">
      <alignment horizontal="center" vertical="center"/>
    </xf>
    <xf numFmtId="2" fontId="13" fillId="0" borderId="0" xfId="0" applyNumberFormat="1" applyFont="1" applyBorder="1" applyAlignment="1">
      <alignment horizontal="center" vertical="center"/>
    </xf>
    <xf numFmtId="173" fontId="13" fillId="0" borderId="0" xfId="0" applyNumberFormat="1" applyFont="1" applyBorder="1" applyAlignment="1">
      <alignment horizontal="center" vertical="center"/>
    </xf>
    <xf numFmtId="164" fontId="13" fillId="0" borderId="0" xfId="0" applyNumberFormat="1" applyFont="1" applyFill="1" applyBorder="1" applyAlignment="1">
      <alignment horizontal="center" vertical="center"/>
    </xf>
    <xf numFmtId="164" fontId="13" fillId="0" borderId="0" xfId="0" applyNumberFormat="1" applyFont="1" applyBorder="1" applyAlignment="1">
      <alignment horizontal="center" vertical="center"/>
    </xf>
    <xf numFmtId="174" fontId="13" fillId="0" borderId="0" xfId="0" applyNumberFormat="1" applyFont="1" applyBorder="1" applyAlignment="1">
      <alignment horizontal="center" vertical="center"/>
    </xf>
    <xf numFmtId="3" fontId="13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right"/>
    </xf>
    <xf numFmtId="169" fontId="13" fillId="0" borderId="0" xfId="8" applyNumberFormat="1" applyFont="1" applyFill="1" applyBorder="1" applyAlignment="1">
      <alignment horizontal="center" vertical="center"/>
    </xf>
    <xf numFmtId="171" fontId="13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/>
    <xf numFmtId="10" fontId="13" fillId="0" borderId="0" xfId="0" applyNumberFormat="1" applyFont="1" applyBorder="1"/>
    <xf numFmtId="0" fontId="14" fillId="0" borderId="0" xfId="0" applyFont="1" applyAlignment="1">
      <alignment horizontal="left" vertical="center"/>
    </xf>
    <xf numFmtId="0" fontId="11" fillId="0" borderId="3" xfId="10" applyFont="1" applyFill="1" applyBorder="1" applyAlignment="1" applyProtection="1">
      <alignment horizontal="center" vertical="center" wrapText="1"/>
    </xf>
    <xf numFmtId="167" fontId="9" fillId="0" borderId="3" xfId="1" applyNumberFormat="1" applyFont="1" applyBorder="1" applyAlignment="1">
      <alignment horizontal="right" vertical="center" wrapText="1"/>
    </xf>
    <xf numFmtId="168" fontId="14" fillId="0" borderId="3" xfId="0" applyNumberFormat="1" applyFont="1" applyBorder="1" applyAlignment="1">
      <alignment horizontal="center" vertical="center"/>
    </xf>
    <xf numFmtId="167" fontId="12" fillId="0" borderId="3" xfId="1" applyNumberFormat="1" applyFont="1" applyBorder="1" applyAlignment="1">
      <alignment horizontal="center" vertical="center" wrapText="1"/>
    </xf>
    <xf numFmtId="3" fontId="9" fillId="0" borderId="0" xfId="12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wrapText="1"/>
    </xf>
    <xf numFmtId="167" fontId="9" fillId="0" borderId="2" xfId="13" applyNumberFormat="1" applyFont="1" applyFill="1" applyBorder="1" applyAlignment="1" applyProtection="1">
      <alignment horizontal="left" vertical="center"/>
    </xf>
    <xf numFmtId="167" fontId="11" fillId="0" borderId="0" xfId="14" applyNumberFormat="1" applyFont="1" applyAlignment="1">
      <alignment horizontal="left" vertical="center"/>
    </xf>
    <xf numFmtId="167" fontId="11" fillId="0" borderId="0" xfId="14" applyNumberFormat="1" applyFont="1" applyFill="1" applyAlignment="1">
      <alignment horizontal="left" vertical="center"/>
    </xf>
    <xf numFmtId="167" fontId="12" fillId="0" borderId="2" xfId="14" applyNumberFormat="1" applyFont="1" applyBorder="1" applyAlignment="1">
      <alignment horizontal="left" vertical="center"/>
    </xf>
    <xf numFmtId="172" fontId="9" fillId="0" borderId="2" xfId="13" applyNumberFormat="1" applyFont="1" applyFill="1" applyBorder="1" applyAlignment="1" applyProtection="1">
      <alignment horizontal="left" vertical="center"/>
    </xf>
    <xf numFmtId="167" fontId="9" fillId="0" borderId="1" xfId="15" applyNumberFormat="1" applyFont="1" applyFill="1" applyBorder="1" applyAlignment="1" applyProtection="1">
      <alignment horizontal="left" vertical="center"/>
    </xf>
    <xf numFmtId="167" fontId="12" fillId="0" borderId="0" xfId="14" applyNumberFormat="1" applyFont="1" applyAlignment="1">
      <alignment horizontal="left" vertical="center"/>
    </xf>
    <xf numFmtId="171" fontId="9" fillId="0" borderId="1" xfId="0" applyNumberFormat="1" applyFont="1" applyFill="1" applyBorder="1" applyAlignment="1">
      <alignment horizontal="center" vertical="center"/>
    </xf>
    <xf numFmtId="0" fontId="9" fillId="0" borderId="3" xfId="0" applyFont="1" applyBorder="1" applyAlignment="1">
      <alignment wrapText="1"/>
    </xf>
    <xf numFmtId="0" fontId="9" fillId="0" borderId="10" xfId="0" applyFont="1" applyBorder="1" applyAlignment="1">
      <alignment wrapText="1"/>
    </xf>
    <xf numFmtId="0" fontId="9" fillId="0" borderId="11" xfId="0" applyFont="1" applyBorder="1" applyAlignment="1">
      <alignment wrapText="1"/>
    </xf>
    <xf numFmtId="41" fontId="13" fillId="0" borderId="9" xfId="0" applyNumberFormat="1" applyFont="1" applyFill="1" applyBorder="1" applyAlignment="1">
      <alignment horizontal="right" vertical="center" wrapText="1"/>
    </xf>
    <xf numFmtId="41" fontId="9" fillId="0" borderId="8" xfId="0" applyNumberFormat="1" applyFont="1" applyFill="1" applyBorder="1" applyAlignment="1">
      <alignment horizontal="right" vertical="center" wrapText="1"/>
    </xf>
    <xf numFmtId="41" fontId="9" fillId="0" borderId="9" xfId="0" applyNumberFormat="1" applyFont="1" applyFill="1" applyBorder="1" applyAlignment="1">
      <alignment horizontal="right" vertical="center" wrapText="1"/>
    </xf>
    <xf numFmtId="0" fontId="9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wrapText="1"/>
    </xf>
    <xf numFmtId="0" fontId="15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vertical="center" wrapText="1"/>
    </xf>
    <xf numFmtId="9" fontId="9" fillId="0" borderId="9" xfId="0" applyNumberFormat="1" applyFont="1" applyFill="1" applyBorder="1" applyAlignment="1">
      <alignment horizontal="center" vertical="center" wrapText="1"/>
    </xf>
    <xf numFmtId="41" fontId="13" fillId="0" borderId="8" xfId="0" applyNumberFormat="1" applyFont="1" applyBorder="1" applyAlignment="1">
      <alignment wrapText="1"/>
    </xf>
    <xf numFmtId="41" fontId="13" fillId="0" borderId="9" xfId="0" applyNumberFormat="1" applyFont="1" applyBorder="1" applyAlignment="1">
      <alignment wrapText="1"/>
    </xf>
    <xf numFmtId="0" fontId="6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174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right" vertical="center" wrapText="1"/>
    </xf>
    <xf numFmtId="41" fontId="9" fillId="0" borderId="8" xfId="0" applyNumberFormat="1" applyFont="1" applyBorder="1" applyAlignment="1">
      <alignment horizontal="center" vertical="center" wrapText="1"/>
    </xf>
    <xf numFmtId="41" fontId="9" fillId="0" borderId="0" xfId="0" applyNumberFormat="1" applyFont="1" applyBorder="1" applyAlignment="1">
      <alignment horizontal="center" vertical="center" wrapText="1"/>
    </xf>
    <xf numFmtId="41" fontId="9" fillId="0" borderId="9" xfId="0" applyNumberFormat="1" applyFont="1" applyBorder="1" applyAlignment="1">
      <alignment horizontal="center" vertical="center" wrapText="1"/>
    </xf>
    <xf numFmtId="0" fontId="8" fillId="0" borderId="0" xfId="0" applyFont="1" applyBorder="1"/>
    <xf numFmtId="0" fontId="17" fillId="0" borderId="0" xfId="0" applyFont="1" applyBorder="1"/>
    <xf numFmtId="0" fontId="17" fillId="0" borderId="0" xfId="0" applyFont="1" applyBorder="1" applyAlignment="1">
      <alignment horizontal="center"/>
    </xf>
    <xf numFmtId="0" fontId="15" fillId="0" borderId="8" xfId="0" applyFont="1" applyBorder="1" applyAlignment="1">
      <alignment horizontal="left" vertical="center"/>
    </xf>
    <xf numFmtId="0" fontId="13" fillId="0" borderId="9" xfId="0" applyFont="1" applyBorder="1"/>
    <xf numFmtId="0" fontId="6" fillId="0" borderId="8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164" fontId="13" fillId="0" borderId="8" xfId="0" applyNumberFormat="1" applyFont="1" applyFill="1" applyBorder="1" applyAlignment="1">
      <alignment horizontal="center" vertical="center"/>
    </xf>
    <xf numFmtId="174" fontId="13" fillId="0" borderId="9" xfId="0" applyNumberFormat="1" applyFont="1" applyBorder="1" applyAlignment="1">
      <alignment horizontal="center" vertical="center"/>
    </xf>
    <xf numFmtId="0" fontId="17" fillId="0" borderId="9" xfId="0" applyFont="1" applyBorder="1"/>
    <xf numFmtId="0" fontId="8" fillId="0" borderId="9" xfId="0" applyFont="1" applyBorder="1"/>
    <xf numFmtId="174" fontId="13" fillId="0" borderId="8" xfId="0" applyNumberFormat="1" applyFont="1" applyBorder="1" applyAlignment="1">
      <alignment horizontal="center" vertical="center"/>
    </xf>
    <xf numFmtId="0" fontId="17" fillId="0" borderId="9" xfId="0" applyFont="1" applyBorder="1" applyAlignment="1">
      <alignment horizontal="center"/>
    </xf>
    <xf numFmtId="0" fontId="9" fillId="0" borderId="8" xfId="0" applyFont="1" applyBorder="1" applyAlignment="1">
      <alignment vertical="center" wrapText="1"/>
    </xf>
    <xf numFmtId="0" fontId="9" fillId="0" borderId="9" xfId="0" applyFont="1" applyBorder="1" applyAlignment="1">
      <alignment wrapText="1"/>
    </xf>
    <xf numFmtId="0" fontId="8" fillId="0" borderId="0" xfId="0" applyFont="1"/>
    <xf numFmtId="3" fontId="9" fillId="0" borderId="8" xfId="0" applyNumberFormat="1" applyFont="1" applyBorder="1"/>
    <xf numFmtId="3" fontId="9" fillId="0" borderId="0" xfId="0" applyNumberFormat="1" applyFont="1" applyBorder="1"/>
    <xf numFmtId="0" fontId="13" fillId="0" borderId="0" xfId="0" applyFont="1" applyBorder="1" applyAlignment="1">
      <alignment horizontal="left"/>
    </xf>
    <xf numFmtId="0" fontId="13" fillId="0" borderId="0" xfId="0" applyFont="1" applyBorder="1" applyAlignment="1">
      <alignment horizontal="right" vertical="center" wrapText="1"/>
    </xf>
    <xf numFmtId="167" fontId="13" fillId="0" borderId="0" xfId="1" applyNumberFormat="1" applyFont="1" applyBorder="1" applyAlignment="1">
      <alignment horizontal="right" vertical="center" wrapText="1"/>
    </xf>
    <xf numFmtId="4" fontId="11" fillId="0" borderId="0" xfId="11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right" vertical="top"/>
    </xf>
    <xf numFmtId="0" fontId="13" fillId="0" borderId="0" xfId="0" applyFont="1" applyBorder="1" applyAlignment="1">
      <alignment horizontal="right" vertical="top"/>
    </xf>
    <xf numFmtId="0" fontId="9" fillId="0" borderId="0" xfId="0" applyFont="1" applyBorder="1" applyAlignment="1">
      <alignment horizontal="left" vertical="center" wrapText="1"/>
    </xf>
    <xf numFmtId="3" fontId="9" fillId="0" borderId="8" xfId="12" applyNumberFormat="1" applyFont="1" applyBorder="1" applyAlignment="1">
      <alignment horizontal="center" vertical="center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5" fillId="0" borderId="0" xfId="0" applyFont="1" applyBorder="1" applyAlignment="1">
      <alignment vertical="center"/>
    </xf>
    <xf numFmtId="0" fontId="15" fillId="0" borderId="3" xfId="0" applyFont="1" applyBorder="1" applyAlignment="1">
      <alignment vertical="center"/>
    </xf>
    <xf numFmtId="0" fontId="13" fillId="0" borderId="9" xfId="0" applyFont="1" applyBorder="1" applyAlignment="1">
      <alignment wrapText="1"/>
    </xf>
    <xf numFmtId="0" fontId="9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164" fontId="9" fillId="0" borderId="0" xfId="0" applyNumberFormat="1" applyFont="1" applyBorder="1" applyAlignment="1">
      <alignment horizontal="center" vertical="center" wrapText="1"/>
    </xf>
    <xf numFmtId="0" fontId="11" fillId="0" borderId="0" xfId="0" applyFont="1" applyFill="1" applyBorder="1"/>
    <xf numFmtId="0" fontId="9" fillId="0" borderId="3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right" vertical="top" wrapText="1"/>
    </xf>
    <xf numFmtId="0" fontId="15" fillId="0" borderId="0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3" fontId="13" fillId="0" borderId="0" xfId="0" applyNumberFormat="1" applyFont="1" applyBorder="1" applyAlignment="1">
      <alignment horizontal="right" vertical="top" wrapText="1"/>
    </xf>
    <xf numFmtId="0" fontId="9" fillId="0" borderId="7" xfId="0" applyFont="1" applyBorder="1" applyAlignment="1">
      <alignment horizontal="left" vertical="top"/>
    </xf>
    <xf numFmtId="4" fontId="11" fillId="0" borderId="0" xfId="11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3" fontId="12" fillId="0" borderId="0" xfId="12" applyNumberFormat="1" applyFont="1" applyFill="1" applyBorder="1"/>
    <xf numFmtId="0" fontId="11" fillId="0" borderId="0" xfId="0" applyFont="1" applyFill="1" applyBorder="1" applyAlignment="1">
      <alignment horizontal="center" vertical="center"/>
    </xf>
    <xf numFmtId="3" fontId="11" fillId="0" borderId="0" xfId="12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167" fontId="9" fillId="0" borderId="0" xfId="13" applyNumberFormat="1" applyFont="1" applyFill="1" applyBorder="1" applyAlignment="1" applyProtection="1">
      <alignment horizontal="left" vertical="center"/>
    </xf>
    <xf numFmtId="167" fontId="13" fillId="0" borderId="0" xfId="13" applyNumberFormat="1" applyFont="1" applyFill="1" applyBorder="1" applyAlignment="1" applyProtection="1">
      <alignment horizontal="left" vertical="center"/>
    </xf>
    <xf numFmtId="0" fontId="9" fillId="0" borderId="0" xfId="0" applyFont="1" applyBorder="1" applyAlignment="1">
      <alignment horizontal="right" wrapText="1"/>
    </xf>
    <xf numFmtId="41" fontId="13" fillId="0" borderId="0" xfId="0" applyNumberFormat="1" applyFont="1" applyFill="1" applyBorder="1" applyAlignment="1">
      <alignment horizontal="center" vertical="center" wrapText="1"/>
    </xf>
    <xf numFmtId="41" fontId="13" fillId="0" borderId="0" xfId="0" applyNumberFormat="1" applyFont="1" applyFill="1" applyBorder="1" applyAlignment="1">
      <alignment wrapText="1"/>
    </xf>
    <xf numFmtId="41" fontId="13" fillId="0" borderId="0" xfId="0" applyNumberFormat="1" applyFont="1" applyBorder="1" applyAlignment="1">
      <alignment horizontal="center" vertical="center" wrapText="1"/>
    </xf>
    <xf numFmtId="41" fontId="13" fillId="0" borderId="9" xfId="0" applyNumberFormat="1" applyFont="1" applyBorder="1" applyAlignment="1">
      <alignment horizontal="center" vertical="center" wrapText="1"/>
    </xf>
    <xf numFmtId="41" fontId="13" fillId="0" borderId="0" xfId="0" applyNumberFormat="1" applyFont="1" applyBorder="1" applyAlignment="1">
      <alignment horizontal="center" vertical="center"/>
    </xf>
    <xf numFmtId="41" fontId="9" fillId="0" borderId="0" xfId="0" applyNumberFormat="1" applyFont="1" applyBorder="1" applyAlignment="1">
      <alignment horizontal="center" vertical="center"/>
    </xf>
    <xf numFmtId="41" fontId="9" fillId="0" borderId="0" xfId="0" applyNumberFormat="1" applyFont="1" applyBorder="1"/>
    <xf numFmtId="41" fontId="9" fillId="0" borderId="8" xfId="0" applyNumberFormat="1" applyFont="1" applyBorder="1"/>
    <xf numFmtId="41" fontId="9" fillId="0" borderId="9" xfId="0" applyNumberFormat="1" applyFont="1" applyBorder="1" applyAlignment="1">
      <alignment horizontal="center" vertical="center"/>
    </xf>
    <xf numFmtId="41" fontId="9" fillId="0" borderId="8" xfId="0" applyNumberFormat="1" applyFont="1" applyBorder="1" applyAlignment="1">
      <alignment horizontal="center" vertical="center"/>
    </xf>
    <xf numFmtId="41" fontId="13" fillId="0" borderId="9" xfId="0" applyNumberFormat="1" applyFont="1" applyBorder="1"/>
    <xf numFmtId="41" fontId="9" fillId="0" borderId="9" xfId="0" applyNumberFormat="1" applyFont="1" applyBorder="1"/>
    <xf numFmtId="41" fontId="13" fillId="0" borderId="0" xfId="0" applyNumberFormat="1" applyFont="1" applyFill="1" applyBorder="1"/>
    <xf numFmtId="41" fontId="13" fillId="0" borderId="0" xfId="0" applyNumberFormat="1" applyFont="1" applyBorder="1"/>
    <xf numFmtId="41" fontId="13" fillId="0" borderId="8" xfId="0" applyNumberFormat="1" applyFont="1" applyBorder="1"/>
    <xf numFmtId="0" fontId="9" fillId="0" borderId="9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wrapText="1"/>
    </xf>
    <xf numFmtId="14" fontId="13" fillId="3" borderId="0" xfId="0" applyNumberFormat="1" applyFont="1" applyFill="1" applyBorder="1" applyAlignment="1" applyProtection="1">
      <alignment horizontal="right" vertical="center"/>
      <protection locked="0"/>
    </xf>
    <xf numFmtId="0" fontId="13" fillId="3" borderId="0" xfId="0" applyNumberFormat="1" applyFont="1" applyFill="1" applyBorder="1" applyAlignment="1" applyProtection="1">
      <alignment horizontal="right" vertical="center"/>
      <protection locked="0"/>
    </xf>
    <xf numFmtId="10" fontId="11" fillId="5" borderId="0" xfId="11" applyNumberFormat="1" applyFont="1" applyFill="1" applyBorder="1" applyAlignment="1" applyProtection="1">
      <alignment horizontal="center" vertical="center"/>
      <protection locked="0"/>
    </xf>
    <xf numFmtId="3" fontId="11" fillId="5" borderId="0" xfId="11" applyNumberFormat="1" applyFont="1" applyFill="1" applyBorder="1" applyAlignment="1" applyProtection="1">
      <alignment horizontal="center" vertical="center"/>
      <protection locked="0"/>
    </xf>
    <xf numFmtId="0" fontId="13" fillId="5" borderId="0" xfId="0" applyFont="1" applyFill="1" applyBorder="1" applyAlignment="1" applyProtection="1">
      <alignment horizontal="left" vertical="center"/>
      <protection locked="0"/>
    </xf>
    <xf numFmtId="0" fontId="13" fillId="5" borderId="0" xfId="0" applyFont="1" applyFill="1" applyBorder="1" applyAlignment="1" applyProtection="1">
      <alignment horizontal="left" vertical="center" wrapText="1"/>
      <protection locked="0"/>
    </xf>
    <xf numFmtId="0" fontId="11" fillId="3" borderId="8" xfId="10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Border="1" applyAlignment="1" applyProtection="1">
      <alignment horizontal="center" vertical="center"/>
      <protection locked="0"/>
    </xf>
    <xf numFmtId="9" fontId="13" fillId="3" borderId="9" xfId="9" applyFont="1" applyFill="1" applyBorder="1" applyProtection="1">
      <protection locked="0"/>
    </xf>
    <xf numFmtId="0" fontId="11" fillId="3" borderId="0" xfId="10" applyFont="1" applyFill="1" applyBorder="1" applyAlignment="1" applyProtection="1">
      <alignment horizontal="center" vertical="center" wrapText="1"/>
      <protection locked="0"/>
    </xf>
    <xf numFmtId="9" fontId="13" fillId="3" borderId="0" xfId="9" applyFont="1" applyFill="1" applyBorder="1" applyProtection="1">
      <protection locked="0"/>
    </xf>
    <xf numFmtId="3" fontId="13" fillId="3" borderId="8" xfId="12" applyNumberFormat="1" applyFont="1" applyFill="1" applyBorder="1" applyAlignment="1" applyProtection="1">
      <alignment horizontal="center" vertical="center"/>
      <protection locked="0"/>
    </xf>
    <xf numFmtId="3" fontId="13" fillId="3" borderId="0" xfId="12" applyNumberFormat="1" applyFont="1" applyFill="1" applyBorder="1" applyAlignment="1" applyProtection="1">
      <alignment horizontal="center" vertical="center"/>
      <protection locked="0"/>
    </xf>
    <xf numFmtId="0" fontId="16" fillId="3" borderId="0" xfId="0" applyFont="1" applyFill="1" applyBorder="1" applyAlignment="1" applyProtection="1">
      <alignment wrapText="1"/>
      <protection locked="0"/>
    </xf>
    <xf numFmtId="164" fontId="13" fillId="3" borderId="0" xfId="0" applyNumberFormat="1" applyFont="1" applyFill="1" applyBorder="1" applyAlignment="1" applyProtection="1">
      <alignment horizontal="right" vertical="center" wrapText="1"/>
      <protection locked="0"/>
    </xf>
    <xf numFmtId="3" fontId="13" fillId="3" borderId="8" xfId="0" applyNumberFormat="1" applyFont="1" applyFill="1" applyBorder="1" applyAlignment="1" applyProtection="1">
      <alignment horizontal="right" vertical="center" wrapText="1"/>
      <protection locked="0"/>
    </xf>
    <xf numFmtId="9" fontId="13" fillId="3" borderId="0" xfId="0" applyNumberFormat="1" applyFont="1" applyFill="1" applyBorder="1" applyAlignment="1" applyProtection="1">
      <alignment horizontal="right" vertical="center" wrapText="1"/>
      <protection locked="0"/>
    </xf>
    <xf numFmtId="3" fontId="13" fillId="3" borderId="0" xfId="0" applyNumberFormat="1" applyFont="1" applyFill="1" applyBorder="1" applyAlignment="1" applyProtection="1">
      <alignment horizontal="right" vertical="center" wrapText="1"/>
      <protection locked="0"/>
    </xf>
    <xf numFmtId="0" fontId="13" fillId="4" borderId="0" xfId="0" applyFont="1" applyFill="1" applyBorder="1" applyAlignment="1" applyProtection="1">
      <alignment horizontal="center" vertical="center" wrapText="1"/>
      <protection locked="0"/>
    </xf>
    <xf numFmtId="164" fontId="13" fillId="3" borderId="0" xfId="0" applyNumberFormat="1" applyFont="1" applyFill="1" applyBorder="1" applyAlignment="1" applyProtection="1">
      <alignment horizontal="center" vertical="center" wrapText="1"/>
      <protection locked="0"/>
    </xf>
    <xf numFmtId="9" fontId="13" fillId="3" borderId="0" xfId="9" applyFont="1" applyFill="1" applyBorder="1" applyAlignment="1" applyProtection="1">
      <alignment horizontal="center" vertical="center" wrapText="1"/>
      <protection locked="0"/>
    </xf>
    <xf numFmtId="0" fontId="13" fillId="3" borderId="8" xfId="0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3" fillId="3" borderId="8" xfId="0" applyFont="1" applyFill="1" applyBorder="1" applyAlignment="1" applyProtection="1">
      <alignment wrapText="1"/>
      <protection locked="0"/>
    </xf>
    <xf numFmtId="0" fontId="13" fillId="3" borderId="0" xfId="0" applyFont="1" applyFill="1" applyBorder="1" applyAlignment="1" applyProtection="1">
      <alignment wrapText="1"/>
      <protection locked="0"/>
    </xf>
    <xf numFmtId="0" fontId="13" fillId="5" borderId="0" xfId="0" applyFont="1" applyFill="1" applyBorder="1" applyAlignment="1" applyProtection="1">
      <alignment horizontal="left" wrapText="1"/>
      <protection locked="0"/>
    </xf>
    <xf numFmtId="0" fontId="13" fillId="5" borderId="0" xfId="0" applyFont="1" applyFill="1" applyBorder="1" applyAlignment="1" applyProtection="1">
      <protection locked="0"/>
    </xf>
    <xf numFmtId="0" fontId="13" fillId="5" borderId="0" xfId="0" applyFont="1" applyFill="1" applyBorder="1" applyAlignment="1" applyProtection="1">
      <alignment wrapText="1"/>
      <protection locked="0"/>
    </xf>
    <xf numFmtId="167" fontId="16" fillId="3" borderId="0" xfId="14" applyNumberFormat="1" applyFont="1" applyFill="1" applyBorder="1" applyAlignment="1" applyProtection="1">
      <alignment horizontal="left" vertical="center"/>
      <protection locked="0"/>
    </xf>
    <xf numFmtId="0" fontId="13" fillId="4" borderId="0" xfId="0" applyFont="1" applyFill="1" applyBorder="1" applyAlignment="1" applyProtection="1">
      <protection locked="0"/>
    </xf>
    <xf numFmtId="0" fontId="11" fillId="3" borderId="0" xfId="0" applyFont="1" applyFill="1" applyBorder="1" applyAlignment="1" applyProtection="1">
      <alignment wrapText="1"/>
      <protection locked="0"/>
    </xf>
    <xf numFmtId="3" fontId="13" fillId="3" borderId="0" xfId="0" applyNumberFormat="1" applyFont="1" applyFill="1" applyBorder="1" applyAlignment="1" applyProtection="1">
      <alignment wrapText="1"/>
      <protection locked="0"/>
    </xf>
    <xf numFmtId="41" fontId="13" fillId="3" borderId="0" xfId="0" applyNumberFormat="1" applyFont="1" applyFill="1" applyBorder="1" applyAlignment="1" applyProtection="1">
      <alignment wrapText="1"/>
      <protection locked="0"/>
    </xf>
    <xf numFmtId="0" fontId="13" fillId="0" borderId="0" xfId="0" applyFont="1" applyFill="1" applyBorder="1" applyAlignment="1" applyProtection="1">
      <alignment wrapText="1"/>
      <protection locked="0"/>
    </xf>
    <xf numFmtId="0" fontId="13" fillId="0" borderId="0" xfId="0" applyFont="1" applyBorder="1" applyAlignment="1" applyProtection="1">
      <alignment wrapText="1"/>
      <protection locked="0"/>
    </xf>
    <xf numFmtId="0" fontId="0" fillId="0" borderId="0" xfId="0" pivotButton="1" applyBorder="1" applyProtection="1">
      <protection locked="0"/>
    </xf>
    <xf numFmtId="0" fontId="0" fillId="0" borderId="0" xfId="0" applyBorder="1" applyAlignment="1" applyProtection="1">
      <alignment wrapText="1"/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left"/>
      <protection locked="0"/>
    </xf>
    <xf numFmtId="0" fontId="0" fillId="0" borderId="0" xfId="0" applyNumberFormat="1" applyBorder="1" applyProtection="1">
      <protection locked="0"/>
    </xf>
    <xf numFmtId="0" fontId="13" fillId="0" borderId="0" xfId="0" applyFont="1" applyFill="1" applyBorder="1" applyAlignment="1" applyProtection="1">
      <alignment horizontal="center" wrapText="1"/>
      <protection locked="0"/>
    </xf>
    <xf numFmtId="3" fontId="13" fillId="5" borderId="0" xfId="0" applyNumberFormat="1" applyFont="1" applyFill="1" applyBorder="1" applyAlignment="1" applyProtection="1">
      <alignment wrapText="1"/>
      <protection locked="0"/>
    </xf>
    <xf numFmtId="0" fontId="9" fillId="3" borderId="0" xfId="12" applyFont="1" applyFill="1" applyBorder="1" applyAlignment="1" applyProtection="1">
      <protection locked="0"/>
    </xf>
    <xf numFmtId="0" fontId="13" fillId="5" borderId="0" xfId="0" applyFont="1" applyFill="1" applyBorder="1" applyProtection="1">
      <protection locked="0"/>
    </xf>
    <xf numFmtId="0" fontId="13" fillId="4" borderId="0" xfId="0" applyFont="1" applyFill="1" applyBorder="1" applyProtection="1">
      <protection locked="0"/>
    </xf>
    <xf numFmtId="3" fontId="13" fillId="3" borderId="8" xfId="0" applyNumberFormat="1" applyFont="1" applyFill="1" applyBorder="1" applyProtection="1">
      <protection locked="0"/>
    </xf>
    <xf numFmtId="3" fontId="13" fillId="3" borderId="0" xfId="0" applyNumberFormat="1" applyFont="1" applyFill="1" applyBorder="1" applyProtection="1">
      <protection locked="0"/>
    </xf>
    <xf numFmtId="0" fontId="13" fillId="3" borderId="0" xfId="0" applyNumberFormat="1" applyFont="1" applyFill="1" applyBorder="1" applyProtection="1">
      <protection locked="0"/>
    </xf>
    <xf numFmtId="0" fontId="22" fillId="3" borderId="0" xfId="0" applyFont="1" applyFill="1" applyAlignment="1" applyProtection="1">
      <alignment horizontal="right" vertical="center"/>
      <protection locked="0"/>
    </xf>
    <xf numFmtId="164" fontId="13" fillId="3" borderId="8" xfId="0" applyNumberFormat="1" applyFont="1" applyFill="1" applyBorder="1" applyProtection="1">
      <protection locked="0"/>
    </xf>
    <xf numFmtId="164" fontId="13" fillId="3" borderId="0" xfId="0" applyNumberFormat="1" applyFont="1" applyFill="1" applyBorder="1" applyProtection="1">
      <protection locked="0"/>
    </xf>
    <xf numFmtId="0" fontId="11" fillId="5" borderId="0" xfId="0" applyFont="1" applyFill="1" applyAlignment="1" applyProtection="1">
      <alignment horizontal="right" vertical="center"/>
      <protection locked="0"/>
    </xf>
    <xf numFmtId="171" fontId="13" fillId="3" borderId="0" xfId="8" applyNumberFormat="1" applyFont="1" applyFill="1" applyAlignment="1" applyProtection="1">
      <alignment horizontal="center" vertical="center"/>
      <protection locked="0"/>
    </xf>
    <xf numFmtId="171" fontId="9" fillId="3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9" fillId="0" borderId="7" xfId="0" applyFont="1" applyBorder="1" applyAlignment="1">
      <alignment vertical="top" wrapText="1"/>
    </xf>
    <xf numFmtId="0" fontId="1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center" wrapText="1"/>
    </xf>
    <xf numFmtId="10" fontId="13" fillId="0" borderId="0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9" fillId="0" borderId="7" xfId="0" applyFont="1" applyBorder="1" applyAlignment="1">
      <alignment horizontal="left" vertical="top"/>
    </xf>
    <xf numFmtId="0" fontId="13" fillId="0" borderId="0" xfId="0" applyFont="1" applyBorder="1" applyAlignment="1">
      <alignment horizontal="left" vertical="top" wrapText="1"/>
    </xf>
    <xf numFmtId="0" fontId="11" fillId="0" borderId="7" xfId="0" applyFont="1" applyFill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/>
    </xf>
    <xf numFmtId="0" fontId="13" fillId="0" borderId="7" xfId="0" applyFont="1" applyBorder="1" applyAlignment="1">
      <alignment horizontal="left" vertical="top"/>
    </xf>
    <xf numFmtId="0" fontId="9" fillId="6" borderId="7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left" vertical="top"/>
    </xf>
    <xf numFmtId="0" fontId="19" fillId="0" borderId="0" xfId="18" applyFont="1" applyFill="1" applyBorder="1" applyAlignment="1">
      <alignment horizontal="left" vertical="top"/>
    </xf>
    <xf numFmtId="0" fontId="15" fillId="0" borderId="0" xfId="0" applyFont="1" applyAlignment="1">
      <alignment horizontal="center"/>
    </xf>
    <xf numFmtId="0" fontId="13" fillId="4" borderId="0" xfId="0" applyFont="1" applyFill="1" applyBorder="1" applyAlignment="1">
      <alignment horizontal="left" vertical="top"/>
    </xf>
    <xf numFmtId="0" fontId="13" fillId="3" borderId="0" xfId="0" applyFont="1" applyFill="1" applyBorder="1" applyAlignment="1">
      <alignment horizontal="left" vertical="top"/>
    </xf>
    <xf numFmtId="0" fontId="13" fillId="5" borderId="0" xfId="0" applyFont="1" applyFill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 wrapText="1"/>
    </xf>
    <xf numFmtId="0" fontId="24" fillId="0" borderId="7" xfId="18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/>
    </xf>
    <xf numFmtId="0" fontId="13" fillId="3" borderId="0" xfId="0" applyFont="1" applyFill="1" applyAlignment="1" applyProtection="1">
      <alignment horizontal="left" vertical="top"/>
      <protection locked="0"/>
    </xf>
    <xf numFmtId="0" fontId="13" fillId="3" borderId="7" xfId="0" applyFont="1" applyFill="1" applyBorder="1" applyAlignment="1" applyProtection="1">
      <alignment horizontal="left" vertical="top"/>
      <protection locked="0"/>
    </xf>
    <xf numFmtId="0" fontId="9" fillId="0" borderId="0" xfId="0" applyFont="1" applyFill="1" applyAlignment="1">
      <alignment horizontal="left" vertical="top" wrapText="1"/>
    </xf>
    <xf numFmtId="0" fontId="9" fillId="0" borderId="0" xfId="0" applyFont="1" applyFill="1" applyAlignment="1">
      <alignment horizontal="left" vertical="top"/>
    </xf>
    <xf numFmtId="0" fontId="21" fillId="0" borderId="8" xfId="10" applyFont="1" applyFill="1" applyBorder="1" applyAlignment="1" applyProtection="1">
      <alignment horizontal="left" vertical="center" wrapText="1"/>
    </xf>
    <xf numFmtId="0" fontId="21" fillId="0" borderId="0" xfId="10" applyFont="1" applyFill="1" applyBorder="1" applyAlignment="1" applyProtection="1">
      <alignment horizontal="left" vertical="center" wrapText="1"/>
    </xf>
    <xf numFmtId="0" fontId="21" fillId="0" borderId="9" xfId="10" applyFont="1" applyFill="1" applyBorder="1" applyAlignment="1" applyProtection="1">
      <alignment horizontal="left" vertical="center" wrapText="1"/>
    </xf>
    <xf numFmtId="167" fontId="13" fillId="0" borderId="0" xfId="1" applyNumberFormat="1" applyFont="1" applyBorder="1" applyAlignment="1">
      <alignment horizontal="right" vertical="center" wrapText="1"/>
    </xf>
    <xf numFmtId="4" fontId="11" fillId="0" borderId="0" xfId="11" applyNumberFormat="1" applyFont="1" applyFill="1" applyBorder="1" applyAlignment="1">
      <alignment horizontal="center" vertical="center"/>
    </xf>
    <xf numFmtId="0" fontId="12" fillId="0" borderId="8" xfId="10" applyFont="1" applyFill="1" applyBorder="1" applyAlignment="1" applyProtection="1">
      <alignment horizontal="left" vertical="center" wrapText="1"/>
    </xf>
    <xf numFmtId="0" fontId="12" fillId="0" borderId="10" xfId="10" applyFont="1" applyFill="1" applyBorder="1" applyAlignment="1" applyProtection="1">
      <alignment horizontal="left" vertical="center" wrapText="1"/>
    </xf>
    <xf numFmtId="0" fontId="12" fillId="0" borderId="9" xfId="10" applyFont="1" applyFill="1" applyBorder="1" applyAlignment="1" applyProtection="1">
      <alignment horizontal="left" vertical="center" wrapText="1"/>
    </xf>
    <xf numFmtId="0" fontId="12" fillId="0" borderId="11" xfId="10" applyFont="1" applyFill="1" applyBorder="1" applyAlignment="1" applyProtection="1">
      <alignment horizontal="left" vertical="center" wrapText="1"/>
    </xf>
    <xf numFmtId="0" fontId="12" fillId="0" borderId="0" xfId="10" applyFont="1" applyFill="1" applyBorder="1" applyAlignment="1" applyProtection="1">
      <alignment horizontal="left" vertical="center" wrapText="1"/>
    </xf>
    <xf numFmtId="0" fontId="12" fillId="0" borderId="3" xfId="10" applyFont="1" applyFill="1" applyBorder="1" applyAlignment="1" applyProtection="1">
      <alignment horizontal="left" vertical="center" wrapText="1"/>
    </xf>
    <xf numFmtId="0" fontId="13" fillId="4" borderId="0" xfId="0" applyFont="1" applyFill="1" applyBorder="1" applyAlignment="1" applyProtection="1">
      <alignment horizontal="center" vertical="center"/>
      <protection locked="0"/>
    </xf>
    <xf numFmtId="0" fontId="13" fillId="0" borderId="0" xfId="0" applyFont="1" applyBorder="1" applyAlignment="1">
      <alignment horizontal="right" vertical="center" wrapText="1"/>
    </xf>
    <xf numFmtId="0" fontId="12" fillId="0" borderId="0" xfId="10" applyFont="1" applyFill="1" applyBorder="1" applyAlignment="1" applyProtection="1">
      <alignment horizontal="center" vertical="center" wrapText="1"/>
    </xf>
    <xf numFmtId="0" fontId="12" fillId="0" borderId="3" xfId="10" applyFont="1" applyFill="1" applyBorder="1" applyAlignment="1" applyProtection="1">
      <alignment horizontal="center" vertical="center" wrapText="1"/>
    </xf>
    <xf numFmtId="167" fontId="11" fillId="0" borderId="0" xfId="1" applyNumberFormat="1" applyFont="1" applyBorder="1" applyAlignment="1">
      <alignment horizontal="right" vertical="center" wrapText="1"/>
    </xf>
    <xf numFmtId="4" fontId="11" fillId="0" borderId="0" xfId="11" applyNumberFormat="1" applyFont="1" applyFill="1" applyBorder="1" applyAlignment="1">
      <alignment horizontal="right" vertical="top"/>
    </xf>
    <xf numFmtId="0" fontId="12" fillId="0" borderId="0" xfId="10" applyFont="1" applyFill="1" applyBorder="1" applyAlignment="1" applyProtection="1">
      <alignment horizontal="right" vertical="center" wrapText="1"/>
    </xf>
    <xf numFmtId="0" fontId="12" fillId="0" borderId="3" xfId="10" applyFont="1" applyFill="1" applyBorder="1" applyAlignment="1" applyProtection="1">
      <alignment horizontal="right" vertical="center" wrapText="1"/>
    </xf>
    <xf numFmtId="167" fontId="13" fillId="0" borderId="0" xfId="1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left" vertical="center" wrapText="1"/>
    </xf>
    <xf numFmtId="9" fontId="9" fillId="0" borderId="0" xfId="0" applyNumberFormat="1" applyFont="1" applyBorder="1" applyAlignment="1">
      <alignment horizontal="center" wrapText="1"/>
    </xf>
    <xf numFmtId="9" fontId="9" fillId="0" borderId="9" xfId="0" applyNumberFormat="1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15" fillId="0" borderId="8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/>
    </xf>
    <xf numFmtId="0" fontId="15" fillId="0" borderId="0" xfId="0" applyFont="1" applyBorder="1" applyAlignment="1">
      <alignment horizontal="left" vertical="center"/>
    </xf>
  </cellXfs>
  <cellStyles count="19">
    <cellStyle name="60% - 6. jelölőszín" xfId="11" builtinId="52"/>
    <cellStyle name="Címsor 1" xfId="10" builtinId="16"/>
    <cellStyle name="Ezres" xfId="8" builtinId="3"/>
    <cellStyle name="Ezres 2" xfId="2" xr:uid="{00000000-0005-0000-0000-000003000000}"/>
    <cellStyle name="Ezres 3" xfId="16" xr:uid="{00000000-0005-0000-0000-000004000000}"/>
    <cellStyle name="Hivatkozás" xfId="18" builtinId="8"/>
    <cellStyle name="Normál" xfId="0" builtinId="0"/>
    <cellStyle name="Normál 2" xfId="1" xr:uid="{00000000-0005-0000-0000-000007000000}"/>
    <cellStyle name="Normál 3" xfId="3" xr:uid="{00000000-0005-0000-0000-000008000000}"/>
    <cellStyle name="Normál 4" xfId="5" xr:uid="{00000000-0005-0000-0000-000009000000}"/>
    <cellStyle name="Normal 7" xfId="12" xr:uid="{00000000-0005-0000-0000-00000A000000}"/>
    <cellStyle name="Normal_BalanceSheets" xfId="6" xr:uid="{00000000-0005-0000-0000-00000B000000}"/>
    <cellStyle name="Normál_I_II_HO_keresk" xfId="14" xr:uid="{00000000-0005-0000-0000-00000C000000}"/>
    <cellStyle name="Pénznem 2" xfId="7" xr:uid="{00000000-0005-0000-0000-00000D000000}"/>
    <cellStyle name="Pénznem 3" xfId="17" xr:uid="{00000000-0005-0000-0000-00000E000000}"/>
    <cellStyle name="Smart Subtotal" xfId="13" xr:uid="{00000000-0005-0000-0000-00000F000000}"/>
    <cellStyle name="Smart Total" xfId="15" xr:uid="{00000000-0005-0000-0000-000010000000}"/>
    <cellStyle name="Százalék" xfId="9" builtinId="5"/>
    <cellStyle name="Százalék 2" xfId="4" xr:uid="{00000000-0005-0000-0000-000012000000}"/>
  </cellStyles>
  <dxfs count="13">
    <dxf>
      <protection locked="0"/>
    </dxf>
    <dxf>
      <protection locked="0"/>
    </dxf>
    <dxf>
      <protection locked="0"/>
    </dxf>
    <dxf>
      <protection locked="0"/>
    </dxf>
    <dxf>
      <protection locked="0"/>
    </dxf>
    <dxf>
      <protection locked="0"/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border>
        <left/>
      </border>
    </dxf>
    <dxf>
      <alignment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273050</xdr:colOff>
      <xdr:row>9</xdr:row>
      <xdr:rowOff>3175</xdr:rowOff>
    </xdr:to>
    <xdr:pic>
      <xdr:nvPicPr>
        <xdr:cNvPr id="2" name="Picture 12">
          <a:extLst>
            <a:ext uri="{FF2B5EF4-FFF2-40B4-BE49-F238E27FC236}">
              <a16:creationId xmlns:a16="http://schemas.microsoft.com/office/drawing/2014/main" id="{9BFEE5E8-095F-4A8D-8C0C-6A8CA0A8B062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0"/>
          <a:ext cx="4578350" cy="1306195"/>
        </a:xfrm>
        <a:prstGeom prst="rect">
          <a:avLst/>
        </a:prstGeom>
        <a:noFill/>
        <a:ln>
          <a:noFill/>
        </a:ln>
        <a:extLst>
          <a:ext uri="{FAA26D3D-D897-4be2-8F04-BA451C77F1D7}">
            <ma14:placeholderFlag xmlns:lc="http://schemas.openxmlformats.org/drawingml/2006/locked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xmlns:ma14="http://schemas.microsoft.com/office/mac/drawingml/2011/main" xmlns:w="http://schemas.openxmlformats.org/wordprocessingml/2006/main" xmlns:w10="urn:schemas-microsoft-com:office:word" xmlns:v="urn:schemas-microsoft-com:vml" xmlns:o="urn:schemas-microsoft-com:office:office" xmlns:mv="urn:schemas-microsoft-com:mac:vml" xmlns:mo="http://schemas.microsoft.com/office/mac/office/2008/main" xmlns="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mc="http://schemas.openxmlformats.org/markup-compatibility/2006" xmlns:wpc="http://schemas.microsoft.com/office/word/2010/wordprocessingCanvas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265430</xdr:colOff>
      <xdr:row>9</xdr:row>
      <xdr:rowOff>3175</xdr:rowOff>
    </xdr:to>
    <xdr:pic>
      <xdr:nvPicPr>
        <xdr:cNvPr id="2" name="Picture 12">
          <a:extLst>
            <a:ext uri="{FF2B5EF4-FFF2-40B4-BE49-F238E27FC236}">
              <a16:creationId xmlns:a16="http://schemas.microsoft.com/office/drawing/2014/main" id="{5282DF5B-DB91-408D-A94B-F6834D2B07BD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0"/>
          <a:ext cx="4578350" cy="1306195"/>
        </a:xfrm>
        <a:prstGeom prst="rect">
          <a:avLst/>
        </a:prstGeom>
        <a:noFill/>
        <a:ln>
          <a:noFill/>
        </a:ln>
        <a:extLst>
          <a:ext uri="{FAA26D3D-D897-4be2-8F04-BA451C77F1D7}">
            <ma14:placeholderFlag xmlns:lc="http://schemas.openxmlformats.org/drawingml/2006/locked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xmlns:ma14="http://schemas.microsoft.com/office/mac/drawingml/2011/main" xmlns:w="http://schemas.openxmlformats.org/wordprocessingml/2006/main" xmlns:w10="urn:schemas-microsoft-com:office:word" xmlns:v="urn:schemas-microsoft-com:vml" xmlns:o="urn:schemas-microsoft-com:office:office" xmlns:mv="urn:schemas-microsoft-com:mac:vml" xmlns:mo="http://schemas.microsoft.com/office/mac/office/2008/main" xmlns="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mc="http://schemas.openxmlformats.org/markup-compatibility/2006" xmlns:wpc="http://schemas.microsoft.com/office/word/2010/wordprocessingCanvas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196850</xdr:colOff>
      <xdr:row>9</xdr:row>
      <xdr:rowOff>3175</xdr:rowOff>
    </xdr:to>
    <xdr:pic>
      <xdr:nvPicPr>
        <xdr:cNvPr id="2" name="Picture 12">
          <a:extLst>
            <a:ext uri="{FF2B5EF4-FFF2-40B4-BE49-F238E27FC236}">
              <a16:creationId xmlns:a16="http://schemas.microsoft.com/office/drawing/2014/main" id="{07C47269-E84D-4FB0-AC31-4D2BE2F567F9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0"/>
          <a:ext cx="4578350" cy="1306195"/>
        </a:xfrm>
        <a:prstGeom prst="rect">
          <a:avLst/>
        </a:prstGeom>
        <a:noFill/>
        <a:ln>
          <a:noFill/>
        </a:ln>
        <a:extLst>
          <a:ext uri="{FAA26D3D-D897-4be2-8F04-BA451C77F1D7}">
            <ma14:placeholderFlag xmlns:lc="http://schemas.openxmlformats.org/drawingml/2006/locked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xmlns:ma14="http://schemas.microsoft.com/office/mac/drawingml/2011/main" xmlns:w="http://schemas.openxmlformats.org/wordprocessingml/2006/main" xmlns:w10="urn:schemas-microsoft-com:office:word" xmlns:v="urn:schemas-microsoft-com:vml" xmlns:o="urn:schemas-microsoft-com:office:office" xmlns:mv="urn:schemas-microsoft-com:mac:vml" xmlns:mo="http://schemas.microsoft.com/office/mac/office/2008/main" xmlns="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mc="http://schemas.openxmlformats.org/markup-compatibility/2006" xmlns:wpc="http://schemas.microsoft.com/office/word/2010/wordprocessingCanvas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430829</xdr:colOff>
      <xdr:row>9</xdr:row>
      <xdr:rowOff>12939</xdr:rowOff>
    </xdr:to>
    <xdr:pic>
      <xdr:nvPicPr>
        <xdr:cNvPr id="2" name="Picture 12">
          <a:extLst>
            <a:ext uri="{FF2B5EF4-FFF2-40B4-BE49-F238E27FC236}">
              <a16:creationId xmlns:a16="http://schemas.microsoft.com/office/drawing/2014/main" id="{72C7B066-B63E-4C35-8493-02578964B095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0"/>
          <a:ext cx="4553249" cy="1315959"/>
        </a:xfrm>
        <a:prstGeom prst="rect">
          <a:avLst/>
        </a:prstGeom>
        <a:noFill/>
        <a:ln>
          <a:noFill/>
        </a:ln>
        <a:extLst>
          <a:ext uri="{FAA26D3D-D897-4be2-8F04-BA451C77F1D7}">
            <ma14:placeholderFlag xmlns:lc="http://schemas.openxmlformats.org/drawingml/2006/locked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xmlns:ma14="http://schemas.microsoft.com/office/mac/drawingml/2011/main" xmlns:w="http://schemas.openxmlformats.org/wordprocessingml/2006/main" xmlns:w10="urn:schemas-microsoft-com:office:word" xmlns:v="urn:schemas-microsoft-com:vml" xmlns:o="urn:schemas-microsoft-com:office:office" xmlns:mv="urn:schemas-microsoft-com:mac:vml" xmlns:mo="http://schemas.microsoft.com/office/mac/office/2008/main" xmlns="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mc="http://schemas.openxmlformats.org/markup-compatibility/2006" xmlns:wpc="http://schemas.microsoft.com/office/word/2010/wordprocessingCanvas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364154</xdr:colOff>
      <xdr:row>7</xdr:row>
      <xdr:rowOff>35799</xdr:rowOff>
    </xdr:to>
    <xdr:pic>
      <xdr:nvPicPr>
        <xdr:cNvPr id="2" name="Picture 12">
          <a:extLst>
            <a:ext uri="{FF2B5EF4-FFF2-40B4-BE49-F238E27FC236}">
              <a16:creationId xmlns:a16="http://schemas.microsoft.com/office/drawing/2014/main" id="{F9416234-A7DF-43B6-8A10-751B47064EE8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0"/>
          <a:ext cx="4553249" cy="1315959"/>
        </a:xfrm>
        <a:prstGeom prst="rect">
          <a:avLst/>
        </a:prstGeom>
        <a:noFill/>
        <a:ln>
          <a:noFill/>
        </a:ln>
        <a:extLst>
          <a:ext uri="{FAA26D3D-D897-4be2-8F04-BA451C77F1D7}">
            <ma14:placeholderFlag xmlns:lc="http://schemas.openxmlformats.org/drawingml/2006/locked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xmlns:ma14="http://schemas.microsoft.com/office/mac/drawingml/2011/main" xmlns:w="http://schemas.openxmlformats.org/wordprocessingml/2006/main" xmlns:w10="urn:schemas-microsoft-com:office:word" xmlns:v="urn:schemas-microsoft-com:vml" xmlns:o="urn:schemas-microsoft-com:office:office" xmlns:mv="urn:schemas-microsoft-com:mac:vml" xmlns:mo="http://schemas.microsoft.com/office/mac/office/2008/main" xmlns="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mc="http://schemas.openxmlformats.org/markup-compatibility/2006" xmlns:wpc="http://schemas.microsoft.com/office/word/2010/wordprocessingCanvas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1050962</xdr:colOff>
      <xdr:row>8</xdr:row>
      <xdr:rowOff>111999</xdr:rowOff>
    </xdr:to>
    <xdr:pic>
      <xdr:nvPicPr>
        <xdr:cNvPr id="2" name="Picture 12">
          <a:extLst>
            <a:ext uri="{FF2B5EF4-FFF2-40B4-BE49-F238E27FC236}">
              <a16:creationId xmlns:a16="http://schemas.microsoft.com/office/drawing/2014/main" id="{4D88331D-7604-40C8-AD76-DDC240D4EBB8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0"/>
          <a:ext cx="4590004" cy="1315959"/>
        </a:xfrm>
        <a:prstGeom prst="rect">
          <a:avLst/>
        </a:prstGeom>
        <a:noFill/>
        <a:ln>
          <a:noFill/>
        </a:ln>
        <a:extLst>
          <a:ext uri="{FAA26D3D-D897-4be2-8F04-BA451C77F1D7}">
            <ma14:placeholderFlag xmlns:lc="http://schemas.openxmlformats.org/drawingml/2006/locked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xmlns:ma14="http://schemas.microsoft.com/office/mac/drawingml/2011/main" xmlns:w="http://schemas.openxmlformats.org/wordprocessingml/2006/main" xmlns:w10="urn:schemas-microsoft-com:office:word" xmlns:v="urn:schemas-microsoft-com:vml" xmlns:o="urn:schemas-microsoft-com:office:office" xmlns:mv="urn:schemas-microsoft-com:mac:vml" xmlns:mo="http://schemas.microsoft.com/office/mac/office/2008/main" xmlns="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mc="http://schemas.openxmlformats.org/markup-compatibility/2006" xmlns:wpc="http://schemas.microsoft.com/office/word/2010/wordprocessingCanvas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654274</xdr:colOff>
      <xdr:row>9</xdr:row>
      <xdr:rowOff>12939</xdr:rowOff>
    </xdr:to>
    <xdr:pic>
      <xdr:nvPicPr>
        <xdr:cNvPr id="2" name="Picture 12">
          <a:extLst>
            <a:ext uri="{FF2B5EF4-FFF2-40B4-BE49-F238E27FC236}">
              <a16:creationId xmlns:a16="http://schemas.microsoft.com/office/drawing/2014/main" id="{AF9533B0-9702-4FAD-8D41-FF3A255BCB6B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0" y="0"/>
          <a:ext cx="4578350" cy="1306195"/>
        </a:xfrm>
        <a:prstGeom prst="rect">
          <a:avLst/>
        </a:prstGeom>
        <a:noFill/>
        <a:ln>
          <a:noFill/>
        </a:ln>
        <a:extLst>
          <a:ext uri="{FAA26D3D-D897-4be2-8F04-BA451C77F1D7}">
            <ma14:placeholderFlag xmlns:lc="http://schemas.openxmlformats.org/drawingml/2006/locked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w16cex="http://schemas.microsoft.com/office/word/2018/wordml/cex" xmlns:w16cid="http://schemas.microsoft.com/office/word/2016/wordml/cid" xmlns:w16="http://schemas.microsoft.com/office/word/2018/wordml" xmlns:w16sdtdh="http://schemas.microsoft.com/office/word/2020/wordml/sdtdatahash" xmlns:w16se="http://schemas.microsoft.com/office/word/2015/wordml/symex" xmlns:ma14="http://schemas.microsoft.com/office/mac/drawingml/2011/main" xmlns:w="http://schemas.openxmlformats.org/wordprocessingml/2006/main" xmlns:w10="urn:schemas-microsoft-com:office:word" xmlns:v="urn:schemas-microsoft-com:vml" xmlns:o="urn:schemas-microsoft-com:office:office" xmlns:mv="urn:schemas-microsoft-com:mac:vml" xmlns:mo="http://schemas.microsoft.com/office/mac/office/2008/main" xmlns="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5="http://schemas.microsoft.com/office/word/2012/wordml" xmlns:w14="http://schemas.microsoft.com/office/word/2010/wordml" xmlns:wp="http://schemas.openxmlformats.org/drawingml/2006/wordprocessingDrawing" xmlns:wp14="http://schemas.microsoft.com/office/word/2010/wordprocessingDrawing" xmlns:m="http://schemas.openxmlformats.org/officeDocument/2006/math" xmlns:r="http://schemas.openxmlformats.org/officeDocument/2006/relationships" xmlns:mc="http://schemas.openxmlformats.org/markup-compatibility/2006" xmlns:wpc="http://schemas.microsoft.com/office/word/2010/wordprocessingCanvas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odell_veglegeshez/SZIR_letszamadatok_jogviszony_es_agazat_alapja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ZIR_letszamadatok_jogviszony_e"/>
      <sheetName val="Költségelszámolás"/>
      <sheetName val="Eredményelőrejelzés"/>
      <sheetName val="Éves pénzforgalom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NSZFH" refreshedDate="45691.568088888889" createdVersion="6" refreshedVersion="6" minRefreshableVersion="3" recordCount="34" xr:uid="{00000000-000A-0000-FFFF-FFFF00000000}">
  <cacheSource type="worksheet">
    <worksheetSource ref="A68:I102" sheet="Működési költség"/>
  </cacheSource>
  <cacheFields count="9">
    <cacheField name="TOVÁBBI KÖLTSÉGEK" numFmtId="0">
      <sharedItems/>
    </cacheField>
    <cacheField name="Költségkategória" numFmtId="0">
      <sharedItems containsBlank="1" count="5">
        <s v="Anyagjellegű ráfordítások"/>
        <s v="Egyéb nem bérjellegű kifizetések"/>
        <m/>
        <s v="Igénybevett szolgáltatások"/>
        <s v="Egyéb szolgáltatás"/>
      </sharedItems>
    </cacheField>
    <cacheField name="1 tanulóra, hallgatóra jutó éves bruttó egységköltség (Ft) _x000a_vagy havi bruttó költség" numFmtId="0">
      <sharedItems containsNonDate="0" containsString="0" containsBlank="1"/>
    </cacheField>
    <cacheField name="0. évre kalkulált költség (Ft)" numFmtId="0">
      <sharedItems containsString="0" containsBlank="1" containsNumber="1" containsInteger="1" minValue="0" maxValue="0"/>
    </cacheField>
    <cacheField name="1. évre kalkulált költség inflációs indexszel növelve (Ft)" numFmtId="0">
      <sharedItems containsString="0" containsBlank="1" containsNumber="1" containsInteger="1" minValue="0" maxValue="0"/>
    </cacheField>
    <cacheField name="2. évre kalkulált költség inflációs indexszel növelve (Ft)" numFmtId="0">
      <sharedItems containsString="0" containsBlank="1" containsNumber="1" containsInteger="1" minValue="0" maxValue="0"/>
    </cacheField>
    <cacheField name="3. évre kalkulált költség inflációs indexszel növelve (Ft)" numFmtId="0">
      <sharedItems containsString="0" containsBlank="1" containsNumber="1" containsInteger="1" minValue="0" maxValue="0"/>
    </cacheField>
    <cacheField name="4. évre kalkulált költség inflációs indexszel növelve (Ft)" numFmtId="0">
      <sharedItems containsString="0" containsBlank="1" containsNumber="1" containsInteger="1" minValue="0" maxValue="0"/>
    </cacheField>
    <cacheField name="5. évre kalkulált költség inflációs indexszel növelve (Ft)" numFmtId="0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4">
  <r>
    <s v="Anyag/segédanyag"/>
    <x v="0"/>
    <m/>
    <n v="0"/>
    <n v="0"/>
    <n v="0"/>
    <n v="0"/>
    <n v="0"/>
    <n v="0"/>
  </r>
  <r>
    <s v="Munkafelszerelés"/>
    <x v="0"/>
    <m/>
    <n v="0"/>
    <n v="0"/>
    <n v="0"/>
    <n v="0"/>
    <n v="0"/>
    <n v="0"/>
  </r>
  <r>
    <s v="Éves üzemorvosi vizsgálat"/>
    <x v="1"/>
    <m/>
    <n v="0"/>
    <n v="0"/>
    <n v="0"/>
    <n v="0"/>
    <n v="0"/>
    <n v="0"/>
  </r>
  <r>
    <s v="Tanulók felelősség biztosítása"/>
    <x v="1"/>
    <m/>
    <n v="0"/>
    <n v="0"/>
    <n v="0"/>
    <n v="0"/>
    <n v="0"/>
    <n v="0"/>
  </r>
  <r>
    <s v="1. egyéb, tanulókhoz kapcsolódó kiadás"/>
    <x v="2"/>
    <m/>
    <n v="0"/>
    <n v="0"/>
    <n v="0"/>
    <n v="0"/>
    <n v="0"/>
    <n v="0"/>
  </r>
  <r>
    <s v="2. egyéb, tanulókhoz kapcsolódó kiadás"/>
    <x v="2"/>
    <m/>
    <n v="0"/>
    <n v="0"/>
    <n v="0"/>
    <n v="0"/>
    <n v="0"/>
    <n v="0"/>
  </r>
  <r>
    <s v="3. egyéb, tanulókhoz kapcsolódó kiadás"/>
    <x v="2"/>
    <m/>
    <n v="0"/>
    <n v="0"/>
    <n v="0"/>
    <n v="0"/>
    <n v="0"/>
    <n v="0"/>
  </r>
  <r>
    <s v="4. egyéb, tanulókhoz kapcsolódó kiadás"/>
    <x v="2"/>
    <m/>
    <n v="0"/>
    <n v="0"/>
    <n v="0"/>
    <n v="0"/>
    <n v="0"/>
    <n v="0"/>
  </r>
  <r>
    <s v="5. egyéb, tanulókhoz kapcsolódó kiadás"/>
    <x v="2"/>
    <m/>
    <n v="0"/>
    <n v="0"/>
    <n v="0"/>
    <n v="0"/>
    <n v="0"/>
    <n v="0"/>
  </r>
  <r>
    <s v="6. egyéb, tanulókhoz kapcsolódó kiadás"/>
    <x v="2"/>
    <m/>
    <n v="0"/>
    <n v="0"/>
    <n v="0"/>
    <n v="0"/>
    <n v="0"/>
    <n v="0"/>
  </r>
  <r>
    <s v="Cégalapítás költsége ügyvédi díj"/>
    <x v="3"/>
    <m/>
    <m/>
    <m/>
    <m/>
    <m/>
    <m/>
    <m/>
  </r>
  <r>
    <s v="Cégalapítás költsége: eljárási díj"/>
    <x v="4"/>
    <m/>
    <m/>
    <m/>
    <m/>
    <m/>
    <m/>
    <m/>
  </r>
  <r>
    <s v="Közüzemi díjak"/>
    <x v="3"/>
    <m/>
    <n v="0"/>
    <n v="0"/>
    <n v="0"/>
    <n v="0"/>
    <n v="0"/>
    <n v="0"/>
  </r>
  <r>
    <s v="Egyéb üzemeltetési költség"/>
    <x v="3"/>
    <m/>
    <n v="0"/>
    <n v="0"/>
    <n v="0"/>
    <n v="0"/>
    <n v="0"/>
    <n v="0"/>
  </r>
  <r>
    <s v="Irodaszer"/>
    <x v="0"/>
    <m/>
    <n v="0"/>
    <n v="0"/>
    <n v="0"/>
    <n v="0"/>
    <n v="0"/>
    <n v="0"/>
  </r>
  <r>
    <s v="Reklám/Marketing költség"/>
    <x v="3"/>
    <m/>
    <n v="0"/>
    <n v="0"/>
    <n v="0"/>
    <n v="0"/>
    <n v="0"/>
    <n v="0"/>
  </r>
  <r>
    <s v="Biztosítás (épület)"/>
    <x v="4"/>
    <m/>
    <n v="0"/>
    <n v="0"/>
    <n v="0"/>
    <n v="0"/>
    <n v="0"/>
    <n v="0"/>
  </r>
  <r>
    <s v="Könyvelés, könyvvitel"/>
    <x v="3"/>
    <m/>
    <n v="0"/>
    <n v="0"/>
    <n v="0"/>
    <n v="0"/>
    <n v="0"/>
    <n v="0"/>
  </r>
  <r>
    <s v="Bank költség"/>
    <x v="4"/>
    <m/>
    <n v="0"/>
    <n v="0"/>
    <n v="0"/>
    <n v="0"/>
    <n v="0"/>
    <n v="0"/>
  </r>
  <r>
    <s v="IT üzemeltetés"/>
    <x v="3"/>
    <m/>
    <n v="0"/>
    <n v="0"/>
    <n v="0"/>
    <n v="0"/>
    <n v="0"/>
    <n v="0"/>
  </r>
  <r>
    <s v="Eszközök karbantartása"/>
    <x v="3"/>
    <m/>
    <n v="0"/>
    <n v="0"/>
    <n v="0"/>
    <n v="0"/>
    <n v="0"/>
    <n v="0"/>
  </r>
  <r>
    <s v="Jogi szoláltatás"/>
    <x v="3"/>
    <m/>
    <n v="0"/>
    <n v="0"/>
    <n v="0"/>
    <n v="0"/>
    <n v="0"/>
    <n v="0"/>
  </r>
  <r>
    <s v="1. egyéb kiadás"/>
    <x v="2"/>
    <m/>
    <n v="0"/>
    <n v="0"/>
    <n v="0"/>
    <n v="0"/>
    <n v="0"/>
    <n v="0"/>
  </r>
  <r>
    <s v="2. egyéb kiadás"/>
    <x v="2"/>
    <m/>
    <n v="0"/>
    <n v="0"/>
    <n v="0"/>
    <n v="0"/>
    <n v="0"/>
    <n v="0"/>
  </r>
  <r>
    <s v="3. egyéb kiadás"/>
    <x v="2"/>
    <m/>
    <n v="0"/>
    <n v="0"/>
    <n v="0"/>
    <n v="0"/>
    <n v="0"/>
    <n v="0"/>
  </r>
  <r>
    <s v="4. egyéb kiadás"/>
    <x v="2"/>
    <m/>
    <n v="0"/>
    <n v="0"/>
    <n v="0"/>
    <n v="0"/>
    <n v="0"/>
    <n v="0"/>
  </r>
  <r>
    <s v="5. egyéb kiadás"/>
    <x v="2"/>
    <m/>
    <n v="0"/>
    <n v="0"/>
    <n v="0"/>
    <n v="0"/>
    <n v="0"/>
    <n v="0"/>
  </r>
  <r>
    <s v="6. egyéb kiadás"/>
    <x v="2"/>
    <m/>
    <n v="0"/>
    <n v="0"/>
    <n v="0"/>
    <n v="0"/>
    <n v="0"/>
    <n v="0"/>
  </r>
  <r>
    <s v="7. egyéb kiadás"/>
    <x v="2"/>
    <m/>
    <m/>
    <m/>
    <m/>
    <m/>
    <m/>
    <m/>
  </r>
  <r>
    <s v="8. egyéb kiadás"/>
    <x v="2"/>
    <m/>
    <m/>
    <m/>
    <m/>
    <m/>
    <m/>
    <m/>
  </r>
  <r>
    <s v="9. egyéb kiadás"/>
    <x v="2"/>
    <m/>
    <m/>
    <m/>
    <m/>
    <m/>
    <m/>
    <m/>
  </r>
  <r>
    <s v="10. egyéb kiadás"/>
    <x v="2"/>
    <m/>
    <m/>
    <m/>
    <m/>
    <m/>
    <m/>
    <m/>
  </r>
  <r>
    <s v="11. egyéb kiadás"/>
    <x v="2"/>
    <m/>
    <m/>
    <m/>
    <m/>
    <m/>
    <m/>
    <m/>
  </r>
  <r>
    <s v="12. egyéb kiadás"/>
    <x v="2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400-000000000000}" name="Kimutatás4" cacheId="3" applyNumberFormats="0" applyBorderFormats="0" applyFontFormats="0" applyPatternFormats="0" applyAlignmentFormats="0" applyWidthHeightFormats="1" dataCaption="Értékek" updatedVersion="6" minRefreshableVersion="3" useAutoFormatting="1" itemPrintTitles="1" createdVersion="6" indent="0" outline="1" outlineData="1" multipleFieldFilters="0" rowHeaderCaption="További költségek (kimutatás)">
  <location ref="A10:G16" firstHeaderRow="0" firstDataRow="1" firstDataCol="1"/>
  <pivotFields count="9">
    <pivotField showAll="0"/>
    <pivotField axis="axisRow" showAll="0">
      <items count="6">
        <item x="0"/>
        <item x="1"/>
        <item x="4"/>
        <item x="3"/>
        <item x="2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</pivotFields>
  <rowFields count="1">
    <field x="1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6">
    <i>
      <x/>
    </i>
    <i i="1">
      <x v="1"/>
    </i>
    <i i="2">
      <x v="2"/>
    </i>
    <i i="3">
      <x v="3"/>
    </i>
    <i i="4">
      <x v="4"/>
    </i>
    <i i="5">
      <x v="5"/>
    </i>
  </colItems>
  <dataFields count="6">
    <dataField name="0. év" fld="3" baseField="1" baseItem="0"/>
    <dataField name="1. év" fld="4" baseField="1" baseItem="0"/>
    <dataField name="2. év" fld="5" baseField="1" baseItem="0"/>
    <dataField name="3. év" fld="6" baseField="1" baseItem="0"/>
    <dataField name="4. év" fld="7" baseField="1" baseItem="0"/>
    <dataField name="5. év" fld="8" baseField="1" baseItem="0"/>
  </dataFields>
  <formats count="13">
    <format dxfId="12">
      <pivotArea dataOnly="0" labelOnly="1" outline="0" fieldPosition="0">
        <references count="1">
          <reference field="4294967294" count="5">
            <x v="0"/>
            <x v="1"/>
            <x v="2"/>
            <x v="3"/>
            <x v="4"/>
          </reference>
        </references>
      </pivotArea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field="1" type="button" dataOnly="0" labelOnly="1" outline="0" axis="axisRow" fieldPosition="0"/>
    </format>
    <format dxfId="8">
      <pivotArea dataOnly="0" labelOnly="1" fieldPosition="0">
        <references count="1">
          <reference field="1" count="0"/>
        </references>
      </pivotArea>
    </format>
    <format dxfId="7">
      <pivotArea dataOnly="0" labelOnly="1" grandRow="1" outline="0" fieldPosition="0"/>
    </format>
    <format dxfId="6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  <format dxfId="5">
      <pivotArea type="all" dataOnly="0" outline="0" fieldPosition="0"/>
    </format>
    <format dxfId="4">
      <pivotArea outline="0" collapsedLevelsAreSubtotals="1" fieldPosition="0"/>
    </format>
    <format dxfId="3">
      <pivotArea field="1" type="button" dataOnly="0" labelOnly="1" outline="0" axis="axisRow" fieldPosition="0"/>
    </format>
    <format dxfId="2">
      <pivotArea dataOnly="0" labelOnly="1" fieldPosition="0">
        <references count="1">
          <reference field="1" count="0"/>
        </references>
      </pivotArea>
    </format>
    <format dxfId="1">
      <pivotArea dataOnly="0" labelOnly="1" grandRow="1" outline="0" fieldPosition="0"/>
    </format>
    <format dxfId="0">
      <pivotArea dataOnly="0" labelOnly="1" outline="0" fieldPosition="0">
        <references count="1">
          <reference field="4294967294" count="6">
            <x v="0"/>
            <x v="1"/>
            <x v="2"/>
            <x v="3"/>
            <x v="4"/>
            <x v="5"/>
          </reference>
        </references>
      </pivotArea>
    </format>
  </formats>
  <pivotTableStyleInfo name="PivotStyleLight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ginopplusz523@nive.hu" TargetMode="External"/><Relationship Id="rId1" Type="http://schemas.openxmlformats.org/officeDocument/2006/relationships/hyperlink" Target="https://www.mnb.hu/kiadvanyok/jelentesek/inflacios-jelentes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49"/>
  <sheetViews>
    <sheetView showGridLines="0" workbookViewId="0">
      <selection activeCell="H2" sqref="H2"/>
    </sheetView>
  </sheetViews>
  <sheetFormatPr defaultColWidth="8.85546875" defaultRowHeight="12" x14ac:dyDescent="0.2"/>
  <cols>
    <col min="1" max="1" width="8.85546875" style="15"/>
    <col min="2" max="2" width="35.5703125" style="15" bestFit="1" customWidth="1"/>
    <col min="3" max="3" width="13.7109375" style="15" bestFit="1" customWidth="1"/>
    <col min="4" max="17" width="8.85546875" style="15"/>
    <col min="18" max="18" width="13.85546875" style="15" customWidth="1"/>
    <col min="19" max="16384" width="8.85546875" style="15"/>
  </cols>
  <sheetData>
    <row r="1" spans="2:18" x14ac:dyDescent="0.2">
      <c r="B1" s="26" t="s">
        <v>195</v>
      </c>
      <c r="C1" s="15" t="s">
        <v>200</v>
      </c>
      <c r="D1" s="15">
        <v>8</v>
      </c>
      <c r="F1" s="15" t="s">
        <v>208</v>
      </c>
      <c r="H1" s="15" t="s">
        <v>253</v>
      </c>
    </row>
    <row r="2" spans="2:18" x14ac:dyDescent="0.2">
      <c r="B2" s="15" t="s">
        <v>47</v>
      </c>
      <c r="C2" s="15" t="s">
        <v>202</v>
      </c>
      <c r="D2" s="10">
        <v>7</v>
      </c>
      <c r="E2" s="1"/>
      <c r="F2" s="1" t="s">
        <v>209</v>
      </c>
      <c r="H2" s="15" t="s">
        <v>254</v>
      </c>
    </row>
    <row r="3" spans="2:18" ht="14.45" customHeight="1" x14ac:dyDescent="0.2">
      <c r="B3" s="15" t="s">
        <v>48</v>
      </c>
      <c r="E3" s="270" t="s">
        <v>190</v>
      </c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6"/>
    </row>
    <row r="4" spans="2:18" x14ac:dyDescent="0.2">
      <c r="B4" s="15" t="s">
        <v>49</v>
      </c>
      <c r="D4" s="15" t="s">
        <v>177</v>
      </c>
      <c r="E4" s="15" t="s">
        <v>178</v>
      </c>
      <c r="F4" s="15" t="s">
        <v>179</v>
      </c>
      <c r="G4" s="15" t="s">
        <v>180</v>
      </c>
      <c r="H4" s="15" t="s">
        <v>181</v>
      </c>
      <c r="I4" s="15" t="s">
        <v>182</v>
      </c>
      <c r="J4" s="15" t="s">
        <v>183</v>
      </c>
      <c r="K4" s="15" t="s">
        <v>184</v>
      </c>
      <c r="L4" s="15" t="s">
        <v>185</v>
      </c>
      <c r="M4" s="15" t="s">
        <v>186</v>
      </c>
      <c r="N4" s="15" t="s">
        <v>187</v>
      </c>
      <c r="O4" s="15" t="s">
        <v>188</v>
      </c>
      <c r="P4" s="15" t="s">
        <v>189</v>
      </c>
      <c r="Q4" s="27" t="s">
        <v>198</v>
      </c>
      <c r="R4" s="15" t="s">
        <v>235</v>
      </c>
    </row>
    <row r="5" spans="2:18" x14ac:dyDescent="0.2">
      <c r="B5" s="15" t="s">
        <v>50</v>
      </c>
      <c r="D5" s="26">
        <v>2024</v>
      </c>
      <c r="E5" s="27">
        <v>22</v>
      </c>
      <c r="F5" s="27">
        <v>21</v>
      </c>
      <c r="G5" s="27">
        <v>19</v>
      </c>
      <c r="H5" s="27">
        <v>21</v>
      </c>
      <c r="I5" s="27">
        <v>21</v>
      </c>
      <c r="J5" s="27">
        <v>20</v>
      </c>
      <c r="K5" s="27">
        <v>23</v>
      </c>
      <c r="L5" s="27">
        <v>21</v>
      </c>
      <c r="M5" s="27">
        <v>21</v>
      </c>
      <c r="N5" s="27">
        <v>22</v>
      </c>
      <c r="O5" s="27">
        <v>20</v>
      </c>
      <c r="P5" s="27">
        <v>20</v>
      </c>
      <c r="Q5" s="27">
        <f>SUM(E5:P5)</f>
        <v>251</v>
      </c>
      <c r="R5" s="27">
        <f>AVERAGE(E5:P5)</f>
        <v>20.916666666666668</v>
      </c>
    </row>
    <row r="6" spans="2:18" x14ac:dyDescent="0.2">
      <c r="B6" s="15" t="s">
        <v>51</v>
      </c>
      <c r="D6" s="26">
        <v>2025</v>
      </c>
      <c r="E6" s="27">
        <v>22</v>
      </c>
      <c r="F6" s="27">
        <v>20</v>
      </c>
      <c r="G6" s="27">
        <v>20</v>
      </c>
      <c r="H6" s="27">
        <v>20</v>
      </c>
      <c r="I6" s="27">
        <v>22</v>
      </c>
      <c r="J6" s="27">
        <v>19</v>
      </c>
      <c r="K6" s="27">
        <v>23</v>
      </c>
      <c r="L6" s="27">
        <v>21</v>
      </c>
      <c r="M6" s="27">
        <v>21</v>
      </c>
      <c r="N6" s="27">
        <v>22</v>
      </c>
      <c r="O6" s="27">
        <v>20</v>
      </c>
      <c r="P6" s="27">
        <v>20</v>
      </c>
      <c r="Q6" s="27">
        <f t="shared" ref="Q6:Q15" si="0">SUM(E6:P6)</f>
        <v>250</v>
      </c>
      <c r="R6" s="27">
        <f t="shared" ref="R6:R15" si="1">AVERAGE(E6:P6)</f>
        <v>20.833333333333332</v>
      </c>
    </row>
    <row r="7" spans="2:18" x14ac:dyDescent="0.2">
      <c r="B7" s="15" t="s">
        <v>52</v>
      </c>
      <c r="D7" s="26">
        <v>2026</v>
      </c>
      <c r="E7" s="27">
        <v>22</v>
      </c>
      <c r="F7" s="27">
        <v>20</v>
      </c>
      <c r="G7" s="27">
        <v>20</v>
      </c>
      <c r="H7" s="27">
        <v>20</v>
      </c>
      <c r="I7" s="27">
        <v>21</v>
      </c>
      <c r="J7" s="27">
        <v>20</v>
      </c>
      <c r="K7" s="27">
        <v>23</v>
      </c>
      <c r="L7" s="27">
        <v>21</v>
      </c>
      <c r="M7" s="27">
        <v>21</v>
      </c>
      <c r="N7" s="27">
        <v>22</v>
      </c>
      <c r="O7" s="27">
        <v>20</v>
      </c>
      <c r="P7" s="27">
        <v>20</v>
      </c>
      <c r="Q7" s="27">
        <f t="shared" si="0"/>
        <v>250</v>
      </c>
      <c r="R7" s="27">
        <f t="shared" si="1"/>
        <v>20.833333333333332</v>
      </c>
    </row>
    <row r="8" spans="2:18" x14ac:dyDescent="0.2">
      <c r="B8" s="15" t="s">
        <v>53</v>
      </c>
      <c r="D8" s="26">
        <v>2027</v>
      </c>
      <c r="E8" s="27">
        <v>22</v>
      </c>
      <c r="F8" s="27">
        <v>20</v>
      </c>
      <c r="G8" s="27">
        <v>18</v>
      </c>
      <c r="H8" s="27">
        <v>22</v>
      </c>
      <c r="I8" s="27">
        <v>21</v>
      </c>
      <c r="J8" s="27">
        <v>20</v>
      </c>
      <c r="K8" s="27">
        <v>23</v>
      </c>
      <c r="L8" s="27">
        <v>21</v>
      </c>
      <c r="M8" s="27">
        <v>21</v>
      </c>
      <c r="N8" s="27">
        <v>22</v>
      </c>
      <c r="O8" s="27">
        <v>20</v>
      </c>
      <c r="P8" s="27">
        <v>20</v>
      </c>
      <c r="Q8" s="27">
        <f t="shared" si="0"/>
        <v>250</v>
      </c>
      <c r="R8" s="27">
        <f t="shared" si="1"/>
        <v>20.833333333333332</v>
      </c>
    </row>
    <row r="9" spans="2:18" x14ac:dyDescent="0.2">
      <c r="B9" s="15" t="s">
        <v>54</v>
      </c>
      <c r="D9" s="26">
        <v>2028</v>
      </c>
      <c r="E9" s="27">
        <v>22</v>
      </c>
      <c r="F9" s="27">
        <v>21</v>
      </c>
      <c r="G9" s="27">
        <v>20</v>
      </c>
      <c r="H9" s="27">
        <v>20</v>
      </c>
      <c r="I9" s="27">
        <v>22</v>
      </c>
      <c r="J9" s="27">
        <v>19</v>
      </c>
      <c r="K9" s="27">
        <v>23</v>
      </c>
      <c r="L9" s="27">
        <v>21</v>
      </c>
      <c r="M9" s="27">
        <v>21</v>
      </c>
      <c r="N9" s="27">
        <v>22</v>
      </c>
      <c r="O9" s="27">
        <v>20</v>
      </c>
      <c r="P9" s="27">
        <v>20</v>
      </c>
      <c r="Q9" s="27">
        <f t="shared" si="0"/>
        <v>251</v>
      </c>
      <c r="R9" s="27">
        <f t="shared" si="1"/>
        <v>20.916666666666668</v>
      </c>
    </row>
    <row r="10" spans="2:18" x14ac:dyDescent="0.2">
      <c r="B10" s="15" t="s">
        <v>55</v>
      </c>
      <c r="D10" s="26">
        <v>2029</v>
      </c>
      <c r="E10" s="27">
        <v>22</v>
      </c>
      <c r="F10" s="27">
        <v>20</v>
      </c>
      <c r="G10" s="27">
        <v>19</v>
      </c>
      <c r="H10" s="27">
        <v>21</v>
      </c>
      <c r="I10" s="27">
        <v>21</v>
      </c>
      <c r="J10" s="27">
        <v>20</v>
      </c>
      <c r="K10" s="27">
        <v>23</v>
      </c>
      <c r="L10" s="27">
        <v>21</v>
      </c>
      <c r="M10" s="27">
        <v>21</v>
      </c>
      <c r="N10" s="27">
        <v>22</v>
      </c>
      <c r="O10" s="27">
        <v>20</v>
      </c>
      <c r="P10" s="27">
        <v>20</v>
      </c>
      <c r="Q10" s="27">
        <f t="shared" si="0"/>
        <v>250</v>
      </c>
      <c r="R10" s="27">
        <f t="shared" si="1"/>
        <v>20.833333333333332</v>
      </c>
    </row>
    <row r="11" spans="2:18" x14ac:dyDescent="0.2">
      <c r="B11" s="15" t="s">
        <v>56</v>
      </c>
      <c r="D11" s="26">
        <v>2030</v>
      </c>
      <c r="E11" s="27">
        <v>22</v>
      </c>
      <c r="F11" s="27">
        <v>20</v>
      </c>
      <c r="G11" s="27">
        <v>20</v>
      </c>
      <c r="H11" s="27">
        <v>20</v>
      </c>
      <c r="I11" s="27">
        <v>22</v>
      </c>
      <c r="J11" s="27">
        <v>19</v>
      </c>
      <c r="K11" s="27">
        <v>23</v>
      </c>
      <c r="L11" s="27">
        <v>21</v>
      </c>
      <c r="M11" s="27">
        <v>21</v>
      </c>
      <c r="N11" s="27">
        <v>22</v>
      </c>
      <c r="O11" s="27">
        <v>20</v>
      </c>
      <c r="P11" s="27">
        <v>20</v>
      </c>
      <c r="Q11" s="27">
        <f t="shared" si="0"/>
        <v>250</v>
      </c>
      <c r="R11" s="27">
        <f t="shared" si="1"/>
        <v>20.833333333333332</v>
      </c>
    </row>
    <row r="12" spans="2:18" x14ac:dyDescent="0.2">
      <c r="B12" s="15" t="s">
        <v>57</v>
      </c>
      <c r="D12" s="26">
        <v>2031</v>
      </c>
      <c r="E12" s="27">
        <v>22</v>
      </c>
      <c r="F12" s="27">
        <v>20</v>
      </c>
      <c r="G12" s="27">
        <v>20</v>
      </c>
      <c r="H12" s="27">
        <v>20</v>
      </c>
      <c r="I12" s="27">
        <v>22</v>
      </c>
      <c r="J12" s="27">
        <v>19</v>
      </c>
      <c r="K12" s="27">
        <v>23</v>
      </c>
      <c r="L12" s="27">
        <v>21</v>
      </c>
      <c r="M12" s="27">
        <v>21</v>
      </c>
      <c r="N12" s="27">
        <v>22</v>
      </c>
      <c r="O12" s="27">
        <v>20</v>
      </c>
      <c r="P12" s="27">
        <v>20</v>
      </c>
      <c r="Q12" s="27">
        <f t="shared" si="0"/>
        <v>250</v>
      </c>
      <c r="R12" s="27">
        <f t="shared" si="1"/>
        <v>20.833333333333332</v>
      </c>
    </row>
    <row r="13" spans="2:18" x14ac:dyDescent="0.2">
      <c r="B13" s="15" t="s">
        <v>58</v>
      </c>
      <c r="D13" s="26">
        <v>2032</v>
      </c>
      <c r="E13" s="27">
        <v>22</v>
      </c>
      <c r="F13" s="27">
        <v>21</v>
      </c>
      <c r="G13" s="27">
        <v>18</v>
      </c>
      <c r="H13" s="27">
        <v>22</v>
      </c>
      <c r="I13" s="27">
        <v>21</v>
      </c>
      <c r="J13" s="27">
        <v>20</v>
      </c>
      <c r="K13" s="27">
        <v>23</v>
      </c>
      <c r="L13" s="27">
        <v>21</v>
      </c>
      <c r="M13" s="27">
        <v>21</v>
      </c>
      <c r="N13" s="27">
        <v>22</v>
      </c>
      <c r="O13" s="27">
        <v>20</v>
      </c>
      <c r="P13" s="27">
        <v>20</v>
      </c>
      <c r="Q13" s="27">
        <f t="shared" si="0"/>
        <v>251</v>
      </c>
      <c r="R13" s="27">
        <f t="shared" si="1"/>
        <v>20.916666666666668</v>
      </c>
    </row>
    <row r="14" spans="2:18" x14ac:dyDescent="0.2">
      <c r="B14" s="15" t="s">
        <v>59</v>
      </c>
      <c r="D14" s="26">
        <v>2033</v>
      </c>
      <c r="E14" s="27">
        <v>22</v>
      </c>
      <c r="F14" s="27">
        <v>20</v>
      </c>
      <c r="G14" s="27">
        <v>20</v>
      </c>
      <c r="H14" s="27">
        <v>20</v>
      </c>
      <c r="I14" s="27">
        <v>22</v>
      </c>
      <c r="J14" s="27">
        <v>19</v>
      </c>
      <c r="K14" s="27">
        <v>23</v>
      </c>
      <c r="L14" s="27">
        <v>21</v>
      </c>
      <c r="M14" s="27">
        <v>21</v>
      </c>
      <c r="N14" s="27">
        <v>22</v>
      </c>
      <c r="O14" s="27">
        <v>20</v>
      </c>
      <c r="P14" s="27">
        <v>20</v>
      </c>
      <c r="Q14" s="27">
        <f t="shared" si="0"/>
        <v>250</v>
      </c>
      <c r="R14" s="27">
        <f t="shared" si="1"/>
        <v>20.833333333333332</v>
      </c>
    </row>
    <row r="15" spans="2:18" x14ac:dyDescent="0.2">
      <c r="B15" s="15" t="s">
        <v>60</v>
      </c>
      <c r="D15" s="26">
        <v>2034</v>
      </c>
      <c r="E15" s="27">
        <v>22</v>
      </c>
      <c r="F15" s="27">
        <v>20</v>
      </c>
      <c r="G15" s="27">
        <v>20</v>
      </c>
      <c r="H15" s="27">
        <v>20</v>
      </c>
      <c r="I15" s="27">
        <v>21</v>
      </c>
      <c r="J15" s="27">
        <v>20</v>
      </c>
      <c r="K15" s="27">
        <v>23</v>
      </c>
      <c r="L15" s="27">
        <v>21</v>
      </c>
      <c r="M15" s="27">
        <v>21</v>
      </c>
      <c r="N15" s="27">
        <v>22</v>
      </c>
      <c r="O15" s="27">
        <v>20</v>
      </c>
      <c r="P15" s="27">
        <v>20</v>
      </c>
      <c r="Q15" s="27">
        <f t="shared" si="0"/>
        <v>250</v>
      </c>
      <c r="R15" s="27">
        <f t="shared" si="1"/>
        <v>20.833333333333332</v>
      </c>
    </row>
    <row r="16" spans="2:18" x14ac:dyDescent="0.2">
      <c r="B16" s="15" t="s">
        <v>61</v>
      </c>
    </row>
    <row r="17" spans="2:10" x14ac:dyDescent="0.2">
      <c r="B17" s="15" t="s">
        <v>62</v>
      </c>
    </row>
    <row r="18" spans="2:10" x14ac:dyDescent="0.2">
      <c r="B18" s="15" t="s">
        <v>63</v>
      </c>
    </row>
    <row r="19" spans="2:10" x14ac:dyDescent="0.2">
      <c r="B19" s="15" t="s">
        <v>64</v>
      </c>
    </row>
    <row r="20" spans="2:10" x14ac:dyDescent="0.2">
      <c r="B20" s="15" t="s">
        <v>65</v>
      </c>
    </row>
    <row r="21" spans="2:10" x14ac:dyDescent="0.2">
      <c r="B21" s="15" t="s">
        <v>66</v>
      </c>
      <c r="E21" s="19"/>
    </row>
    <row r="22" spans="2:10" x14ac:dyDescent="0.2">
      <c r="B22" s="15" t="s">
        <v>67</v>
      </c>
      <c r="E22" s="19"/>
      <c r="G22" s="42"/>
      <c r="H22" s="22"/>
      <c r="I22" s="46"/>
      <c r="J22" s="46"/>
    </row>
    <row r="23" spans="2:10" x14ac:dyDescent="0.2">
      <c r="B23" s="15" t="s">
        <v>68</v>
      </c>
      <c r="E23" s="19"/>
      <c r="G23" s="42"/>
      <c r="H23" s="22"/>
      <c r="I23" s="46"/>
      <c r="J23" s="46"/>
    </row>
    <row r="24" spans="2:10" x14ac:dyDescent="0.2">
      <c r="B24" s="15" t="s">
        <v>69</v>
      </c>
    </row>
    <row r="25" spans="2:10" x14ac:dyDescent="0.2">
      <c r="B25" s="15" t="s">
        <v>70</v>
      </c>
    </row>
    <row r="26" spans="2:10" x14ac:dyDescent="0.2">
      <c r="B26" s="15" t="s">
        <v>71</v>
      </c>
    </row>
    <row r="27" spans="2:10" x14ac:dyDescent="0.2">
      <c r="B27" s="15" t="s">
        <v>72</v>
      </c>
    </row>
    <row r="28" spans="2:10" x14ac:dyDescent="0.2">
      <c r="B28" s="15" t="s">
        <v>73</v>
      </c>
    </row>
    <row r="29" spans="2:10" x14ac:dyDescent="0.2">
      <c r="B29" s="15" t="s">
        <v>74</v>
      </c>
    </row>
    <row r="30" spans="2:10" x14ac:dyDescent="0.2">
      <c r="B30" s="15" t="s">
        <v>75</v>
      </c>
    </row>
    <row r="31" spans="2:10" x14ac:dyDescent="0.2">
      <c r="B31" s="15" t="s">
        <v>76</v>
      </c>
    </row>
    <row r="32" spans="2:10" x14ac:dyDescent="0.2">
      <c r="B32" s="15" t="s">
        <v>77</v>
      </c>
    </row>
    <row r="33" spans="2:4" x14ac:dyDescent="0.2">
      <c r="B33" s="15" t="s">
        <v>78</v>
      </c>
    </row>
    <row r="34" spans="2:4" x14ac:dyDescent="0.2">
      <c r="B34" s="15" t="s">
        <v>79</v>
      </c>
    </row>
    <row r="35" spans="2:4" x14ac:dyDescent="0.2">
      <c r="B35" s="15" t="s">
        <v>80</v>
      </c>
    </row>
    <row r="36" spans="2:4" x14ac:dyDescent="0.2">
      <c r="B36" s="15" t="s">
        <v>81</v>
      </c>
    </row>
    <row r="37" spans="2:4" x14ac:dyDescent="0.2">
      <c r="B37" s="15" t="s">
        <v>82</v>
      </c>
    </row>
    <row r="38" spans="2:4" x14ac:dyDescent="0.2">
      <c r="B38" s="15" t="s">
        <v>83</v>
      </c>
    </row>
    <row r="39" spans="2:4" x14ac:dyDescent="0.2">
      <c r="B39" s="15" t="s">
        <v>84</v>
      </c>
    </row>
    <row r="40" spans="2:4" x14ac:dyDescent="0.2">
      <c r="B40" s="15" t="s">
        <v>85</v>
      </c>
    </row>
    <row r="41" spans="2:4" x14ac:dyDescent="0.2">
      <c r="B41" s="15" t="s">
        <v>86</v>
      </c>
    </row>
    <row r="42" spans="2:4" x14ac:dyDescent="0.2">
      <c r="B42" s="15" t="s">
        <v>87</v>
      </c>
    </row>
    <row r="44" spans="2:4" x14ac:dyDescent="0.2">
      <c r="B44" s="45" t="s">
        <v>13</v>
      </c>
      <c r="C44" s="44" t="s">
        <v>32</v>
      </c>
      <c r="D44" s="44" t="s">
        <v>33</v>
      </c>
    </row>
    <row r="45" spans="2:4" x14ac:dyDescent="0.2">
      <c r="B45" s="43" t="s">
        <v>36</v>
      </c>
      <c r="C45" s="22">
        <v>2.42</v>
      </c>
      <c r="D45" s="22">
        <v>2.85</v>
      </c>
    </row>
    <row r="46" spans="2:4" x14ac:dyDescent="0.2">
      <c r="B46" s="43" t="s">
        <v>37</v>
      </c>
      <c r="C46" s="22">
        <v>2.2000000000000002</v>
      </c>
      <c r="D46" s="22">
        <v>2.2000000000000002</v>
      </c>
    </row>
    <row r="47" spans="2:4" x14ac:dyDescent="0.2">
      <c r="B47" s="43" t="s">
        <v>38</v>
      </c>
      <c r="C47" s="22">
        <v>2.42</v>
      </c>
      <c r="D47" s="22">
        <v>2.85</v>
      </c>
    </row>
    <row r="48" spans="2:4" x14ac:dyDescent="0.2">
      <c r="B48" s="43" t="s">
        <v>39</v>
      </c>
      <c r="C48" s="22">
        <v>2.2000000000000002</v>
      </c>
      <c r="D48" s="22">
        <v>2.2000000000000002</v>
      </c>
    </row>
    <row r="49" spans="2:4" x14ac:dyDescent="0.2">
      <c r="B49" s="43" t="s">
        <v>40</v>
      </c>
      <c r="C49" s="22">
        <v>2.85</v>
      </c>
      <c r="D49" s="22">
        <v>2.85</v>
      </c>
    </row>
  </sheetData>
  <sheetProtection algorithmName="SHA-512" hashValue="KK4Ubn0omEh1/kYWaDpgoOOKvEy8Wrav08fGKcB2ALR5R406EpJd7A1M9lzDD3c+x930UM6zyvCd4xcher7x9w==" saltValue="RgAVnJX46DbUKFBy3tiTkw==" spinCount="100000" sheet="1" objects="1" scenarios="1"/>
  <mergeCells count="1">
    <mergeCell ref="E3:P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1:K43"/>
  <sheetViews>
    <sheetView showGridLines="0" topLeftCell="A28" zoomScaleNormal="100" workbookViewId="0">
      <selection activeCell="C33" sqref="C33:K33"/>
    </sheetView>
  </sheetViews>
  <sheetFormatPr defaultColWidth="8.85546875" defaultRowHeight="12" x14ac:dyDescent="0.2"/>
  <cols>
    <col min="1" max="1" width="8.85546875" style="15"/>
    <col min="2" max="2" width="18.28515625" style="15" customWidth="1"/>
    <col min="3" max="16384" width="8.85546875" style="15"/>
  </cols>
  <sheetData>
    <row r="11" spans="2:11" ht="15" x14ac:dyDescent="0.25">
      <c r="B11" s="288" t="s">
        <v>219</v>
      </c>
      <c r="C11" s="288"/>
      <c r="D11" s="288"/>
      <c r="E11" s="288"/>
      <c r="F11" s="288"/>
      <c r="G11" s="288"/>
      <c r="H11" s="288"/>
      <c r="I11" s="288"/>
      <c r="J11" s="288"/>
      <c r="K11" s="288"/>
    </row>
    <row r="12" spans="2:11" ht="12.75" x14ac:dyDescent="0.2">
      <c r="B12" s="148"/>
    </row>
    <row r="13" spans="2:11" ht="77.45" customHeight="1" x14ac:dyDescent="0.2">
      <c r="B13" s="180" t="s">
        <v>220</v>
      </c>
      <c r="C13" s="275" t="s">
        <v>307</v>
      </c>
      <c r="D13" s="275"/>
      <c r="E13" s="275"/>
      <c r="F13" s="275"/>
      <c r="G13" s="275"/>
      <c r="H13" s="275"/>
      <c r="I13" s="275"/>
      <c r="J13" s="275"/>
      <c r="K13" s="275"/>
    </row>
    <row r="14" spans="2:11" ht="24.75" customHeight="1" x14ac:dyDescent="0.2">
      <c r="B14" s="271" t="s">
        <v>320</v>
      </c>
      <c r="C14" s="274" t="s">
        <v>233</v>
      </c>
      <c r="D14" s="274"/>
      <c r="E14" s="274"/>
      <c r="F14" s="274"/>
      <c r="G14" s="274"/>
      <c r="H14" s="274"/>
      <c r="I14" s="274"/>
      <c r="J14" s="274"/>
      <c r="K14" s="274"/>
    </row>
    <row r="15" spans="2:11" x14ac:dyDescent="0.2">
      <c r="B15" s="272"/>
      <c r="C15" s="289" t="s">
        <v>224</v>
      </c>
      <c r="D15" s="289"/>
      <c r="E15" s="289"/>
      <c r="F15" s="289"/>
      <c r="G15" s="289"/>
      <c r="H15" s="289"/>
      <c r="I15" s="289"/>
      <c r="J15" s="289"/>
      <c r="K15" s="289"/>
    </row>
    <row r="16" spans="2:11" x14ac:dyDescent="0.2">
      <c r="B16" s="272"/>
      <c r="C16" s="290" t="s">
        <v>225</v>
      </c>
      <c r="D16" s="290"/>
      <c r="E16" s="290"/>
      <c r="F16" s="290"/>
      <c r="G16" s="290"/>
      <c r="H16" s="290"/>
      <c r="I16" s="290"/>
      <c r="J16" s="290"/>
      <c r="K16" s="290"/>
    </row>
    <row r="17" spans="2:11" x14ac:dyDescent="0.2">
      <c r="B17" s="272"/>
      <c r="C17" s="281" t="s">
        <v>221</v>
      </c>
      <c r="D17" s="281"/>
      <c r="E17" s="281"/>
      <c r="F17" s="281"/>
      <c r="G17" s="281"/>
      <c r="H17" s="281"/>
      <c r="I17" s="281"/>
      <c r="J17" s="281"/>
      <c r="K17" s="281"/>
    </row>
    <row r="18" spans="2:11" ht="27" customHeight="1" x14ac:dyDescent="0.2">
      <c r="B18" s="272"/>
      <c r="C18" s="291" t="s">
        <v>261</v>
      </c>
      <c r="D18" s="291"/>
      <c r="E18" s="291"/>
      <c r="F18" s="291"/>
      <c r="G18" s="291"/>
      <c r="H18" s="291"/>
      <c r="I18" s="291"/>
      <c r="J18" s="291"/>
      <c r="K18" s="291"/>
    </row>
    <row r="19" spans="2:11" x14ac:dyDescent="0.2">
      <c r="B19" s="272"/>
      <c r="C19" s="292" t="s">
        <v>295</v>
      </c>
      <c r="D19" s="292"/>
      <c r="E19" s="292"/>
      <c r="F19" s="292"/>
      <c r="G19" s="292"/>
      <c r="H19" s="292"/>
      <c r="I19" s="292"/>
      <c r="J19" s="292"/>
      <c r="K19" s="292"/>
    </row>
    <row r="20" spans="2:11" ht="15" customHeight="1" x14ac:dyDescent="0.2">
      <c r="B20" s="273"/>
      <c r="C20" s="293" t="s">
        <v>318</v>
      </c>
      <c r="D20" s="294"/>
      <c r="E20" s="294"/>
      <c r="F20" s="294"/>
      <c r="G20" s="294"/>
      <c r="H20" s="294"/>
      <c r="I20" s="294"/>
      <c r="J20" s="294"/>
      <c r="K20" s="294"/>
    </row>
    <row r="21" spans="2:11" ht="120" customHeight="1" x14ac:dyDescent="0.2">
      <c r="B21" s="262" t="s">
        <v>308</v>
      </c>
      <c r="C21" s="284" t="s">
        <v>312</v>
      </c>
      <c r="D21" s="284"/>
      <c r="E21" s="284"/>
      <c r="F21" s="284"/>
      <c r="G21" s="284"/>
      <c r="H21" s="284"/>
      <c r="I21" s="284"/>
      <c r="J21" s="284"/>
      <c r="K21" s="284"/>
    </row>
    <row r="22" spans="2:11" ht="63" customHeight="1" x14ac:dyDescent="0.2">
      <c r="B22" s="271" t="s">
        <v>222</v>
      </c>
      <c r="C22" s="284" t="s">
        <v>321</v>
      </c>
      <c r="D22" s="284"/>
      <c r="E22" s="284"/>
      <c r="F22" s="284"/>
      <c r="G22" s="284"/>
      <c r="H22" s="284"/>
      <c r="I22" s="284"/>
      <c r="J22" s="284"/>
      <c r="K22" s="284"/>
    </row>
    <row r="23" spans="2:11" ht="36" customHeight="1" x14ac:dyDescent="0.2">
      <c r="B23" s="272"/>
      <c r="C23" s="285" t="s">
        <v>322</v>
      </c>
      <c r="D23" s="286"/>
      <c r="E23" s="286"/>
      <c r="F23" s="286"/>
      <c r="G23" s="286"/>
      <c r="H23" s="286"/>
      <c r="I23" s="286"/>
      <c r="J23" s="286"/>
      <c r="K23" s="286"/>
    </row>
    <row r="24" spans="2:11" ht="11.45" customHeight="1" x14ac:dyDescent="0.2">
      <c r="B24" s="272"/>
      <c r="C24" s="287" t="s">
        <v>226</v>
      </c>
      <c r="D24" s="287"/>
      <c r="E24" s="287"/>
      <c r="F24" s="287"/>
      <c r="G24" s="287"/>
      <c r="H24" s="287"/>
      <c r="I24" s="287"/>
      <c r="J24" s="287"/>
      <c r="K24" s="287"/>
    </row>
    <row r="25" spans="2:11" ht="27" customHeight="1" x14ac:dyDescent="0.2">
      <c r="B25" s="272"/>
      <c r="C25" s="279" t="s">
        <v>227</v>
      </c>
      <c r="D25" s="279"/>
      <c r="E25" s="279"/>
      <c r="F25" s="279"/>
      <c r="G25" s="279"/>
      <c r="H25" s="279"/>
      <c r="I25" s="279"/>
      <c r="J25" s="279"/>
      <c r="K25" s="279"/>
    </row>
    <row r="26" spans="2:11" ht="39.75" customHeight="1" x14ac:dyDescent="0.2">
      <c r="B26" s="272"/>
      <c r="C26" s="279" t="s">
        <v>300</v>
      </c>
      <c r="D26" s="279"/>
      <c r="E26" s="279"/>
      <c r="F26" s="279"/>
      <c r="G26" s="279"/>
      <c r="H26" s="279"/>
      <c r="I26" s="279"/>
      <c r="J26" s="279"/>
      <c r="K26" s="279"/>
    </row>
    <row r="27" spans="2:11" ht="176.45" customHeight="1" x14ac:dyDescent="0.2">
      <c r="B27" s="273"/>
      <c r="C27" s="275" t="s">
        <v>323</v>
      </c>
      <c r="D27" s="282"/>
      <c r="E27" s="282"/>
      <c r="F27" s="282"/>
      <c r="G27" s="282"/>
      <c r="H27" s="282"/>
      <c r="I27" s="282"/>
      <c r="J27" s="282"/>
      <c r="K27" s="282"/>
    </row>
    <row r="28" spans="2:11" ht="61.15" customHeight="1" x14ac:dyDescent="0.2">
      <c r="B28" s="271" t="s">
        <v>228</v>
      </c>
      <c r="C28" s="274" t="s">
        <v>324</v>
      </c>
      <c r="D28" s="274"/>
      <c r="E28" s="274"/>
      <c r="F28" s="274"/>
      <c r="G28" s="274"/>
      <c r="H28" s="274"/>
      <c r="I28" s="274"/>
      <c r="J28" s="274"/>
      <c r="K28" s="274"/>
    </row>
    <row r="29" spans="2:11" ht="50.25" customHeight="1" x14ac:dyDescent="0.2">
      <c r="B29" s="272"/>
      <c r="C29" s="279" t="s">
        <v>325</v>
      </c>
      <c r="D29" s="279"/>
      <c r="E29" s="279"/>
      <c r="F29" s="279"/>
      <c r="G29" s="279"/>
      <c r="H29" s="279"/>
      <c r="I29" s="279"/>
      <c r="J29" s="279"/>
      <c r="K29" s="279"/>
    </row>
    <row r="30" spans="2:11" ht="15" customHeight="1" x14ac:dyDescent="0.2">
      <c r="B30" s="272"/>
      <c r="C30" s="281" t="s">
        <v>299</v>
      </c>
      <c r="D30" s="281"/>
      <c r="E30" s="281"/>
      <c r="F30" s="281"/>
      <c r="G30" s="281"/>
      <c r="H30" s="281"/>
      <c r="I30" s="281"/>
      <c r="J30" s="281"/>
      <c r="K30" s="281"/>
    </row>
    <row r="31" spans="2:11" ht="40.5" customHeight="1" x14ac:dyDescent="0.2">
      <c r="B31" s="272"/>
      <c r="C31" s="279" t="s">
        <v>326</v>
      </c>
      <c r="D31" s="279"/>
      <c r="E31" s="279"/>
      <c r="F31" s="279"/>
      <c r="G31" s="279"/>
      <c r="H31" s="279"/>
      <c r="I31" s="279"/>
      <c r="J31" s="279"/>
      <c r="K31" s="279"/>
    </row>
    <row r="32" spans="2:11" ht="133.9" customHeight="1" x14ac:dyDescent="0.2">
      <c r="B32" s="272"/>
      <c r="C32" s="279" t="s">
        <v>296</v>
      </c>
      <c r="D32" s="279"/>
      <c r="E32" s="279"/>
      <c r="F32" s="279"/>
      <c r="G32" s="279"/>
      <c r="H32" s="279"/>
      <c r="I32" s="279"/>
      <c r="J32" s="279"/>
      <c r="K32" s="279"/>
    </row>
    <row r="33" spans="2:11" ht="40.9" customHeight="1" x14ac:dyDescent="0.2">
      <c r="B33" s="272"/>
      <c r="C33" s="279" t="s">
        <v>297</v>
      </c>
      <c r="D33" s="281"/>
      <c r="E33" s="281"/>
      <c r="F33" s="281"/>
      <c r="G33" s="281"/>
      <c r="H33" s="281"/>
      <c r="I33" s="281"/>
      <c r="J33" s="281"/>
      <c r="K33" s="281"/>
    </row>
    <row r="34" spans="2:11" ht="15.6" customHeight="1" x14ac:dyDescent="0.2">
      <c r="B34" s="273"/>
      <c r="C34" s="282" t="s">
        <v>298</v>
      </c>
      <c r="D34" s="282"/>
      <c r="E34" s="282"/>
      <c r="F34" s="282"/>
      <c r="G34" s="282"/>
      <c r="H34" s="282"/>
      <c r="I34" s="282"/>
      <c r="J34" s="282"/>
      <c r="K34" s="282"/>
    </row>
    <row r="35" spans="2:11" ht="28.9" customHeight="1" x14ac:dyDescent="0.2">
      <c r="B35" s="266" t="s">
        <v>332</v>
      </c>
      <c r="C35" s="283" t="s">
        <v>331</v>
      </c>
      <c r="D35" s="283"/>
      <c r="E35" s="283"/>
      <c r="F35" s="283"/>
      <c r="G35" s="283"/>
      <c r="H35" s="283"/>
      <c r="I35" s="283"/>
      <c r="J35" s="283"/>
      <c r="K35" s="283"/>
    </row>
    <row r="36" spans="2:11" ht="29.45" customHeight="1" x14ac:dyDescent="0.2">
      <c r="B36" s="276" t="s">
        <v>232</v>
      </c>
      <c r="C36" s="274" t="s">
        <v>255</v>
      </c>
      <c r="D36" s="274"/>
      <c r="E36" s="274"/>
      <c r="F36" s="274"/>
      <c r="G36" s="274"/>
      <c r="H36" s="274"/>
      <c r="I36" s="274"/>
      <c r="J36" s="274"/>
      <c r="K36" s="274"/>
    </row>
    <row r="37" spans="2:11" ht="27.6" customHeight="1" x14ac:dyDescent="0.2">
      <c r="B37" s="277"/>
      <c r="C37" s="279" t="s">
        <v>319</v>
      </c>
      <c r="D37" s="279"/>
      <c r="E37" s="279"/>
      <c r="F37" s="279"/>
      <c r="G37" s="279"/>
      <c r="H37" s="279"/>
      <c r="I37" s="279"/>
      <c r="J37" s="279"/>
      <c r="K37" s="279"/>
    </row>
    <row r="38" spans="2:11" ht="39" customHeight="1" x14ac:dyDescent="0.2">
      <c r="B38" s="277"/>
      <c r="C38" s="279" t="s">
        <v>294</v>
      </c>
      <c r="D38" s="279"/>
      <c r="E38" s="279"/>
      <c r="F38" s="279"/>
      <c r="G38" s="279"/>
      <c r="H38" s="279"/>
      <c r="I38" s="279"/>
      <c r="J38" s="279"/>
      <c r="K38" s="279"/>
    </row>
    <row r="39" spans="2:11" ht="25.5" customHeight="1" x14ac:dyDescent="0.2">
      <c r="B39" s="277"/>
      <c r="C39" s="279" t="s">
        <v>272</v>
      </c>
      <c r="D39" s="279"/>
      <c r="E39" s="279"/>
      <c r="F39" s="279"/>
      <c r="G39" s="279"/>
      <c r="H39" s="279"/>
      <c r="I39" s="279"/>
      <c r="J39" s="279"/>
      <c r="K39" s="279"/>
    </row>
    <row r="40" spans="2:11" ht="28.5" customHeight="1" x14ac:dyDescent="0.2">
      <c r="B40" s="278"/>
      <c r="C40" s="280" t="s">
        <v>317</v>
      </c>
      <c r="D40" s="280"/>
      <c r="E40" s="280"/>
      <c r="F40" s="280"/>
      <c r="G40" s="280"/>
      <c r="H40" s="280"/>
      <c r="I40" s="280"/>
      <c r="J40" s="280"/>
      <c r="K40" s="280"/>
    </row>
    <row r="41" spans="2:11" ht="41.25" customHeight="1" x14ac:dyDescent="0.2">
      <c r="B41" s="271" t="s">
        <v>223</v>
      </c>
      <c r="C41" s="274" t="s">
        <v>256</v>
      </c>
      <c r="D41" s="274"/>
      <c r="E41" s="274"/>
      <c r="F41" s="274"/>
      <c r="G41" s="274"/>
      <c r="H41" s="274"/>
      <c r="I41" s="274"/>
      <c r="J41" s="274"/>
      <c r="K41" s="274"/>
    </row>
    <row r="42" spans="2:11" ht="40.9" customHeight="1" x14ac:dyDescent="0.2">
      <c r="B42" s="273"/>
      <c r="C42" s="275" t="s">
        <v>267</v>
      </c>
      <c r="D42" s="275"/>
      <c r="E42" s="275"/>
      <c r="F42" s="275"/>
      <c r="G42" s="275"/>
      <c r="H42" s="275"/>
      <c r="I42" s="275"/>
      <c r="J42" s="275"/>
      <c r="K42" s="275"/>
    </row>
    <row r="43" spans="2:11" x14ac:dyDescent="0.2">
      <c r="B43" s="16"/>
    </row>
  </sheetData>
  <sheetProtection algorithmName="SHA-512" hashValue="g3s3AZDmIxyyVq0CObRt34HGjADWW9LMPFkp2YT3j8h8Tar0vT+2ByY1zeLVZ2SpJ8DTFBjONnNzlQjjNkNwtA==" saltValue="xXB/9HYaMYvKL9yYykII4g==" spinCount="100000" sheet="1" objects="1" scenarios="1"/>
  <mergeCells count="36">
    <mergeCell ref="C21:K21"/>
    <mergeCell ref="B11:K11"/>
    <mergeCell ref="C13:K13"/>
    <mergeCell ref="B14:B20"/>
    <mergeCell ref="C14:K14"/>
    <mergeCell ref="C15:K15"/>
    <mergeCell ref="C16:K16"/>
    <mergeCell ref="C17:K17"/>
    <mergeCell ref="C18:K18"/>
    <mergeCell ref="C19:K19"/>
    <mergeCell ref="C20:K20"/>
    <mergeCell ref="C33:K33"/>
    <mergeCell ref="C34:K34"/>
    <mergeCell ref="C35:K35"/>
    <mergeCell ref="C22:K22"/>
    <mergeCell ref="C23:K23"/>
    <mergeCell ref="C24:K24"/>
    <mergeCell ref="C25:K25"/>
    <mergeCell ref="C26:K26"/>
    <mergeCell ref="C27:K27"/>
    <mergeCell ref="B28:B34"/>
    <mergeCell ref="B22:B27"/>
    <mergeCell ref="B41:B42"/>
    <mergeCell ref="C41:K41"/>
    <mergeCell ref="C42:K42"/>
    <mergeCell ref="B36:B40"/>
    <mergeCell ref="C36:K36"/>
    <mergeCell ref="C37:K37"/>
    <mergeCell ref="C38:K38"/>
    <mergeCell ref="C39:K39"/>
    <mergeCell ref="C40:K40"/>
    <mergeCell ref="C28:K28"/>
    <mergeCell ref="C29:K29"/>
    <mergeCell ref="C30:K30"/>
    <mergeCell ref="C31:K31"/>
    <mergeCell ref="C32:K32"/>
  </mergeCells>
  <hyperlinks>
    <hyperlink ref="C24" r:id="rId1" xr:uid="{00000000-0004-0000-0100-000000000000}"/>
    <hyperlink ref="C20" r:id="rId2" xr:uid="{00000000-0004-0000-0100-000001000000}"/>
  </hyperlinks>
  <pageMargins left="0.7" right="0.7" top="0.75" bottom="0.75" header="0.3" footer="0.3"/>
  <pageSetup paperSize="9" scale="81" orientation="portrait" r:id="rId3"/>
  <rowBreaks count="1" manualBreakCount="1">
    <brk id="27" max="16383" man="1"/>
  </row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2:K260"/>
  <sheetViews>
    <sheetView showGridLines="0" zoomScaleNormal="100" workbookViewId="0">
      <selection activeCell="B16" sqref="B16"/>
    </sheetView>
  </sheetViews>
  <sheetFormatPr defaultColWidth="8.85546875" defaultRowHeight="12" x14ac:dyDescent="0.2"/>
  <cols>
    <col min="1" max="1" width="8.85546875" style="15"/>
    <col min="2" max="2" width="27.28515625" style="15" customWidth="1"/>
    <col min="3" max="16384" width="8.85546875" style="15"/>
  </cols>
  <sheetData>
    <row r="12" spans="2:11" ht="15" x14ac:dyDescent="0.25">
      <c r="B12" s="288" t="s">
        <v>301</v>
      </c>
      <c r="C12" s="288"/>
      <c r="D12" s="288"/>
      <c r="E12" s="288"/>
      <c r="F12" s="288"/>
      <c r="G12" s="288"/>
      <c r="H12" s="288"/>
      <c r="I12" s="288"/>
      <c r="J12" s="288"/>
      <c r="K12" s="288"/>
    </row>
    <row r="15" spans="2:11" x14ac:dyDescent="0.2">
      <c r="B15" s="297" t="s">
        <v>313</v>
      </c>
      <c r="C15" s="297"/>
      <c r="D15" s="297"/>
      <c r="E15" s="297"/>
      <c r="F15" s="297"/>
      <c r="G15" s="297"/>
      <c r="H15" s="297"/>
      <c r="I15" s="297"/>
      <c r="J15" s="297"/>
      <c r="K15" s="297"/>
    </row>
    <row r="16" spans="2:11" ht="79.900000000000006" customHeight="1" x14ac:dyDescent="0.2">
      <c r="B16" s="265" t="s">
        <v>304</v>
      </c>
      <c r="C16" s="295"/>
      <c r="D16" s="295"/>
      <c r="E16" s="295"/>
      <c r="F16" s="295"/>
      <c r="G16" s="295"/>
      <c r="H16" s="295"/>
      <c r="I16" s="295"/>
      <c r="J16" s="295"/>
      <c r="K16" s="295"/>
    </row>
    <row r="17" spans="2:11" ht="79.900000000000006" customHeight="1" x14ac:dyDescent="0.2">
      <c r="B17" s="263" t="s">
        <v>305</v>
      </c>
      <c r="C17" s="296"/>
      <c r="D17" s="296"/>
      <c r="E17" s="296"/>
      <c r="F17" s="296"/>
      <c r="G17" s="296"/>
      <c r="H17" s="296"/>
      <c r="I17" s="296"/>
      <c r="J17" s="296"/>
      <c r="K17" s="296"/>
    </row>
    <row r="18" spans="2:11" x14ac:dyDescent="0.2">
      <c r="B18" s="297" t="s">
        <v>314</v>
      </c>
      <c r="C18" s="297"/>
      <c r="D18" s="297"/>
      <c r="E18" s="297"/>
      <c r="F18" s="297"/>
      <c r="G18" s="297"/>
      <c r="H18" s="297"/>
      <c r="I18" s="297"/>
      <c r="J18" s="297"/>
      <c r="K18" s="297"/>
    </row>
    <row r="19" spans="2:11" ht="79.900000000000006" customHeight="1" x14ac:dyDescent="0.2">
      <c r="B19" s="265" t="s">
        <v>306</v>
      </c>
      <c r="C19" s="295"/>
      <c r="D19" s="295"/>
      <c r="E19" s="295"/>
      <c r="F19" s="295"/>
      <c r="G19" s="295"/>
      <c r="H19" s="295"/>
      <c r="I19" s="295"/>
      <c r="J19" s="295"/>
      <c r="K19" s="295"/>
    </row>
    <row r="20" spans="2:11" ht="79.900000000000006" customHeight="1" x14ac:dyDescent="0.2">
      <c r="B20" s="263" t="s">
        <v>309</v>
      </c>
      <c r="C20" s="296"/>
      <c r="D20" s="296"/>
      <c r="E20" s="296"/>
      <c r="F20" s="296"/>
      <c r="G20" s="296"/>
      <c r="H20" s="296"/>
      <c r="I20" s="296"/>
      <c r="J20" s="296"/>
      <c r="K20" s="296"/>
    </row>
    <row r="21" spans="2:11" ht="12" customHeight="1" x14ac:dyDescent="0.2">
      <c r="B21" s="297" t="s">
        <v>315</v>
      </c>
      <c r="C21" s="297"/>
      <c r="D21" s="297"/>
      <c r="E21" s="297"/>
      <c r="F21" s="297"/>
      <c r="G21" s="297"/>
      <c r="H21" s="297"/>
      <c r="I21" s="297"/>
      <c r="J21" s="297"/>
      <c r="K21" s="297"/>
    </row>
    <row r="22" spans="2:11" ht="79.900000000000006" customHeight="1" x14ac:dyDescent="0.2">
      <c r="B22" s="265" t="s">
        <v>302</v>
      </c>
      <c r="C22" s="295"/>
      <c r="D22" s="295"/>
      <c r="E22" s="295"/>
      <c r="F22" s="295"/>
      <c r="G22" s="295"/>
      <c r="H22" s="295"/>
      <c r="I22" s="295"/>
      <c r="J22" s="295"/>
      <c r="K22" s="295"/>
    </row>
    <row r="23" spans="2:11" ht="79.900000000000006" customHeight="1" x14ac:dyDescent="0.2">
      <c r="B23" s="263" t="s">
        <v>303</v>
      </c>
      <c r="C23" s="296"/>
      <c r="D23" s="296"/>
      <c r="E23" s="296"/>
      <c r="F23" s="296"/>
      <c r="G23" s="296"/>
      <c r="H23" s="296"/>
      <c r="I23" s="296"/>
      <c r="J23" s="296"/>
      <c r="K23" s="296"/>
    </row>
    <row r="24" spans="2:11" ht="12" customHeight="1" x14ac:dyDescent="0.2">
      <c r="B24" s="298" t="s">
        <v>316</v>
      </c>
      <c r="C24" s="298"/>
      <c r="D24" s="298"/>
      <c r="E24" s="298"/>
      <c r="F24" s="298"/>
      <c r="G24" s="298"/>
      <c r="H24" s="298"/>
      <c r="I24" s="298"/>
      <c r="J24" s="298"/>
      <c r="K24" s="298"/>
    </row>
    <row r="25" spans="2:11" ht="79.900000000000006" customHeight="1" x14ac:dyDescent="0.2">
      <c r="B25" s="265" t="s">
        <v>310</v>
      </c>
      <c r="C25" s="295"/>
      <c r="D25" s="295"/>
      <c r="E25" s="295"/>
      <c r="F25" s="295"/>
      <c r="G25" s="295"/>
      <c r="H25" s="295"/>
      <c r="I25" s="295"/>
      <c r="J25" s="295"/>
      <c r="K25" s="295"/>
    </row>
    <row r="26" spans="2:11" ht="79.900000000000006" customHeight="1" x14ac:dyDescent="0.2">
      <c r="B26" s="263" t="s">
        <v>311</v>
      </c>
      <c r="C26" s="296"/>
      <c r="D26" s="296"/>
      <c r="E26" s="296"/>
      <c r="F26" s="296"/>
      <c r="G26" s="296"/>
      <c r="H26" s="296"/>
      <c r="I26" s="296"/>
      <c r="J26" s="296"/>
      <c r="K26" s="296"/>
    </row>
    <row r="27" spans="2:11" x14ac:dyDescent="0.2">
      <c r="B27" s="264"/>
      <c r="C27" s="264"/>
      <c r="D27" s="264"/>
      <c r="E27" s="264"/>
      <c r="F27" s="264"/>
      <c r="G27" s="264"/>
      <c r="H27" s="264"/>
    </row>
    <row r="28" spans="2:11" x14ac:dyDescent="0.2">
      <c r="B28" s="264"/>
      <c r="C28" s="264"/>
      <c r="D28" s="264"/>
      <c r="E28" s="264"/>
      <c r="F28" s="264"/>
      <c r="G28" s="264"/>
      <c r="H28" s="264"/>
    </row>
    <row r="29" spans="2:11" x14ac:dyDescent="0.2">
      <c r="B29" s="264"/>
      <c r="C29" s="264"/>
      <c r="D29" s="264"/>
      <c r="E29" s="264"/>
      <c r="F29" s="264"/>
      <c r="G29" s="264"/>
      <c r="H29" s="264"/>
    </row>
    <row r="30" spans="2:11" x14ac:dyDescent="0.2">
      <c r="B30" s="264"/>
      <c r="C30" s="264"/>
      <c r="D30" s="264"/>
      <c r="E30" s="264"/>
      <c r="F30" s="264"/>
      <c r="G30" s="264"/>
      <c r="H30" s="264"/>
    </row>
    <row r="31" spans="2:11" x14ac:dyDescent="0.2">
      <c r="B31" s="264"/>
      <c r="C31" s="264"/>
      <c r="D31" s="264"/>
      <c r="E31" s="264"/>
      <c r="F31" s="264"/>
      <c r="G31" s="264"/>
      <c r="H31" s="264"/>
    </row>
    <row r="32" spans="2:11" x14ac:dyDescent="0.2">
      <c r="B32" s="264"/>
      <c r="C32" s="264"/>
      <c r="D32" s="264"/>
      <c r="E32" s="264"/>
      <c r="F32" s="264"/>
      <c r="G32" s="264"/>
      <c r="H32" s="264"/>
    </row>
    <row r="33" spans="2:8" x14ac:dyDescent="0.2">
      <c r="B33" s="264"/>
      <c r="C33" s="264"/>
      <c r="D33" s="264"/>
      <c r="E33" s="264"/>
      <c r="F33" s="264"/>
      <c r="G33" s="264"/>
      <c r="H33" s="264"/>
    </row>
    <row r="34" spans="2:8" x14ac:dyDescent="0.2">
      <c r="B34" s="264"/>
      <c r="C34" s="264"/>
      <c r="D34" s="264"/>
      <c r="E34" s="264"/>
      <c r="F34" s="264"/>
      <c r="G34" s="264"/>
      <c r="H34" s="264"/>
    </row>
    <row r="35" spans="2:8" x14ac:dyDescent="0.2">
      <c r="B35" s="264"/>
      <c r="C35" s="264"/>
      <c r="D35" s="264"/>
      <c r="E35" s="264"/>
      <c r="F35" s="264"/>
      <c r="G35" s="264"/>
      <c r="H35" s="264"/>
    </row>
    <row r="36" spans="2:8" x14ac:dyDescent="0.2">
      <c r="B36" s="264"/>
      <c r="C36" s="264"/>
      <c r="D36" s="264"/>
      <c r="E36" s="264"/>
      <c r="F36" s="264"/>
      <c r="G36" s="264"/>
      <c r="H36" s="264"/>
    </row>
    <row r="37" spans="2:8" x14ac:dyDescent="0.2">
      <c r="B37" s="264"/>
      <c r="C37" s="264"/>
      <c r="D37" s="264"/>
      <c r="E37" s="264"/>
      <c r="F37" s="264"/>
      <c r="G37" s="264"/>
      <c r="H37" s="264"/>
    </row>
    <row r="38" spans="2:8" x14ac:dyDescent="0.2">
      <c r="B38" s="264"/>
      <c r="C38" s="264"/>
      <c r="D38" s="264"/>
      <c r="E38" s="264"/>
      <c r="F38" s="264"/>
      <c r="G38" s="264"/>
      <c r="H38" s="264"/>
    </row>
    <row r="39" spans="2:8" x14ac:dyDescent="0.2">
      <c r="B39" s="264"/>
      <c r="C39" s="264"/>
      <c r="D39" s="264"/>
      <c r="E39" s="264"/>
      <c r="F39" s="264"/>
      <c r="G39" s="264"/>
      <c r="H39" s="264"/>
    </row>
    <row r="40" spans="2:8" x14ac:dyDescent="0.2">
      <c r="B40" s="264"/>
      <c r="C40" s="264"/>
      <c r="D40" s="264"/>
      <c r="E40" s="264"/>
      <c r="F40" s="264"/>
      <c r="G40" s="264"/>
      <c r="H40" s="264"/>
    </row>
    <row r="41" spans="2:8" x14ac:dyDescent="0.2">
      <c r="B41" s="264"/>
      <c r="C41" s="264"/>
      <c r="D41" s="264"/>
      <c r="E41" s="264"/>
      <c r="F41" s="264"/>
      <c r="G41" s="264"/>
      <c r="H41" s="264"/>
    </row>
    <row r="42" spans="2:8" x14ac:dyDescent="0.2">
      <c r="B42" s="264"/>
      <c r="C42" s="264"/>
      <c r="D42" s="264"/>
      <c r="E42" s="264"/>
      <c r="F42" s="264"/>
      <c r="G42" s="264"/>
      <c r="H42" s="264"/>
    </row>
    <row r="43" spans="2:8" x14ac:dyDescent="0.2">
      <c r="B43" s="264"/>
      <c r="C43" s="264"/>
      <c r="D43" s="264"/>
      <c r="E43" s="264"/>
      <c r="F43" s="264"/>
      <c r="G43" s="264"/>
      <c r="H43" s="264"/>
    </row>
    <row r="44" spans="2:8" x14ac:dyDescent="0.2">
      <c r="B44" s="264"/>
      <c r="C44" s="264"/>
      <c r="D44" s="264"/>
      <c r="E44" s="264"/>
      <c r="F44" s="264"/>
      <c r="G44" s="264"/>
      <c r="H44" s="264"/>
    </row>
    <row r="45" spans="2:8" x14ac:dyDescent="0.2">
      <c r="B45" s="264"/>
      <c r="C45" s="264"/>
      <c r="D45" s="264"/>
      <c r="E45" s="264"/>
      <c r="F45" s="264"/>
      <c r="G45" s="264"/>
      <c r="H45" s="264"/>
    </row>
    <row r="46" spans="2:8" x14ac:dyDescent="0.2">
      <c r="B46" s="264"/>
      <c r="C46" s="264"/>
      <c r="D46" s="264"/>
      <c r="E46" s="264"/>
      <c r="F46" s="264"/>
      <c r="G46" s="264"/>
      <c r="H46" s="264"/>
    </row>
    <row r="47" spans="2:8" x14ac:dyDescent="0.2">
      <c r="B47" s="264"/>
      <c r="C47" s="264"/>
      <c r="D47" s="264"/>
      <c r="E47" s="264"/>
      <c r="F47" s="264"/>
      <c r="G47" s="264"/>
      <c r="H47" s="264"/>
    </row>
    <row r="48" spans="2:8" x14ac:dyDescent="0.2">
      <c r="B48" s="264"/>
      <c r="C48" s="264"/>
      <c r="D48" s="264"/>
      <c r="E48" s="264"/>
      <c r="F48" s="264"/>
      <c r="G48" s="264"/>
      <c r="H48" s="264"/>
    </row>
    <row r="49" spans="2:8" x14ac:dyDescent="0.2">
      <c r="B49" s="264"/>
      <c r="C49" s="264"/>
      <c r="D49" s="264"/>
      <c r="E49" s="264"/>
      <c r="F49" s="264"/>
      <c r="G49" s="264"/>
      <c r="H49" s="264"/>
    </row>
    <row r="50" spans="2:8" x14ac:dyDescent="0.2">
      <c r="B50" s="264"/>
      <c r="C50" s="264"/>
      <c r="D50" s="264"/>
      <c r="E50" s="264"/>
      <c r="F50" s="264"/>
      <c r="G50" s="264"/>
      <c r="H50" s="264"/>
    </row>
    <row r="51" spans="2:8" x14ac:dyDescent="0.2">
      <c r="B51" s="264"/>
      <c r="C51" s="264"/>
      <c r="D51" s="264"/>
      <c r="E51" s="264"/>
      <c r="F51" s="264"/>
      <c r="G51" s="264"/>
      <c r="H51" s="264"/>
    </row>
    <row r="52" spans="2:8" x14ac:dyDescent="0.2">
      <c r="B52" s="264"/>
      <c r="C52" s="264"/>
      <c r="D52" s="264"/>
      <c r="E52" s="264"/>
      <c r="F52" s="264"/>
      <c r="G52" s="264"/>
      <c r="H52" s="264"/>
    </row>
    <row r="53" spans="2:8" x14ac:dyDescent="0.2">
      <c r="B53" s="264"/>
      <c r="C53" s="264"/>
      <c r="D53" s="264"/>
      <c r="E53" s="264"/>
      <c r="F53" s="264"/>
      <c r="G53" s="264"/>
      <c r="H53" s="264"/>
    </row>
    <row r="54" spans="2:8" x14ac:dyDescent="0.2">
      <c r="B54" s="264"/>
      <c r="C54" s="264"/>
      <c r="D54" s="264"/>
      <c r="E54" s="264"/>
      <c r="F54" s="264"/>
      <c r="G54" s="264"/>
      <c r="H54" s="264"/>
    </row>
    <row r="55" spans="2:8" x14ac:dyDescent="0.2">
      <c r="B55" s="264"/>
      <c r="C55" s="264"/>
      <c r="D55" s="264"/>
      <c r="E55" s="264"/>
      <c r="F55" s="264"/>
      <c r="G55" s="264"/>
      <c r="H55" s="264"/>
    </row>
    <row r="56" spans="2:8" x14ac:dyDescent="0.2">
      <c r="B56" s="264"/>
      <c r="C56" s="264"/>
      <c r="D56" s="264"/>
      <c r="E56" s="264"/>
      <c r="F56" s="264"/>
      <c r="G56" s="264"/>
      <c r="H56" s="264"/>
    </row>
    <row r="57" spans="2:8" x14ac:dyDescent="0.2">
      <c r="B57" s="264"/>
      <c r="C57" s="264"/>
      <c r="D57" s="264"/>
      <c r="E57" s="264"/>
      <c r="F57" s="264"/>
      <c r="G57" s="264"/>
      <c r="H57" s="264"/>
    </row>
    <row r="58" spans="2:8" x14ac:dyDescent="0.2">
      <c r="B58" s="264"/>
      <c r="C58" s="264"/>
      <c r="D58" s="264"/>
      <c r="E58" s="264"/>
      <c r="F58" s="264"/>
      <c r="G58" s="264"/>
      <c r="H58" s="264"/>
    </row>
    <row r="59" spans="2:8" x14ac:dyDescent="0.2">
      <c r="B59" s="264"/>
      <c r="C59" s="264"/>
      <c r="D59" s="264"/>
      <c r="E59" s="264"/>
      <c r="F59" s="264"/>
      <c r="G59" s="264"/>
      <c r="H59" s="264"/>
    </row>
    <row r="60" spans="2:8" x14ac:dyDescent="0.2">
      <c r="B60" s="264"/>
      <c r="C60" s="264"/>
      <c r="D60" s="264"/>
      <c r="E60" s="264"/>
      <c r="F60" s="264"/>
      <c r="G60" s="264"/>
      <c r="H60" s="264"/>
    </row>
    <row r="61" spans="2:8" x14ac:dyDescent="0.2">
      <c r="B61" s="264"/>
      <c r="C61" s="264"/>
      <c r="D61" s="264"/>
      <c r="E61" s="264"/>
      <c r="F61" s="264"/>
      <c r="G61" s="264"/>
      <c r="H61" s="264"/>
    </row>
    <row r="62" spans="2:8" x14ac:dyDescent="0.2">
      <c r="B62" s="264"/>
      <c r="C62" s="264"/>
      <c r="D62" s="264"/>
      <c r="E62" s="264"/>
      <c r="F62" s="264"/>
      <c r="G62" s="264"/>
      <c r="H62" s="264"/>
    </row>
    <row r="63" spans="2:8" x14ac:dyDescent="0.2">
      <c r="B63" s="264"/>
      <c r="C63" s="264"/>
      <c r="D63" s="264"/>
      <c r="E63" s="264"/>
      <c r="F63" s="264"/>
      <c r="G63" s="264"/>
      <c r="H63" s="264"/>
    </row>
    <row r="64" spans="2:8" x14ac:dyDescent="0.2">
      <c r="B64" s="264"/>
      <c r="C64" s="264"/>
      <c r="D64" s="264"/>
      <c r="E64" s="264"/>
      <c r="F64" s="264"/>
      <c r="G64" s="264"/>
      <c r="H64" s="264"/>
    </row>
    <row r="65" spans="2:8" x14ac:dyDescent="0.2">
      <c r="B65" s="264"/>
      <c r="C65" s="264"/>
      <c r="D65" s="264"/>
      <c r="E65" s="264"/>
      <c r="F65" s="264"/>
      <c r="G65" s="264"/>
      <c r="H65" s="264"/>
    </row>
    <row r="66" spans="2:8" x14ac:dyDescent="0.2">
      <c r="B66" s="264"/>
      <c r="C66" s="264"/>
      <c r="D66" s="264"/>
      <c r="E66" s="264"/>
      <c r="F66" s="264"/>
      <c r="G66" s="264"/>
      <c r="H66" s="264"/>
    </row>
    <row r="67" spans="2:8" x14ac:dyDescent="0.2">
      <c r="B67" s="264"/>
      <c r="C67" s="264"/>
      <c r="D67" s="264"/>
      <c r="E67" s="264"/>
      <c r="F67" s="264"/>
      <c r="G67" s="264"/>
      <c r="H67" s="264"/>
    </row>
    <row r="68" spans="2:8" x14ac:dyDescent="0.2">
      <c r="B68" s="264"/>
      <c r="C68" s="264"/>
      <c r="D68" s="264"/>
      <c r="E68" s="264"/>
      <c r="F68" s="264"/>
      <c r="G68" s="264"/>
      <c r="H68" s="264"/>
    </row>
    <row r="69" spans="2:8" x14ac:dyDescent="0.2">
      <c r="B69" s="264"/>
      <c r="C69" s="264"/>
      <c r="D69" s="264"/>
      <c r="E69" s="264"/>
      <c r="F69" s="264"/>
      <c r="G69" s="264"/>
      <c r="H69" s="264"/>
    </row>
    <row r="70" spans="2:8" x14ac:dyDescent="0.2">
      <c r="B70" s="264"/>
      <c r="C70" s="264"/>
      <c r="D70" s="264"/>
      <c r="E70" s="264"/>
      <c r="F70" s="264"/>
      <c r="G70" s="264"/>
      <c r="H70" s="264"/>
    </row>
    <row r="71" spans="2:8" x14ac:dyDescent="0.2">
      <c r="B71" s="264"/>
      <c r="C71" s="264"/>
      <c r="D71" s="264"/>
      <c r="E71" s="264"/>
      <c r="F71" s="264"/>
      <c r="G71" s="264"/>
      <c r="H71" s="264"/>
    </row>
    <row r="72" spans="2:8" x14ac:dyDescent="0.2">
      <c r="B72" s="264"/>
      <c r="C72" s="264"/>
      <c r="D72" s="264"/>
      <c r="E72" s="264"/>
      <c r="F72" s="264"/>
      <c r="G72" s="264"/>
      <c r="H72" s="264"/>
    </row>
    <row r="73" spans="2:8" x14ac:dyDescent="0.2">
      <c r="B73" s="264"/>
      <c r="C73" s="264"/>
      <c r="D73" s="264"/>
      <c r="E73" s="264"/>
      <c r="F73" s="264"/>
      <c r="G73" s="264"/>
      <c r="H73" s="264"/>
    </row>
    <row r="74" spans="2:8" x14ac:dyDescent="0.2">
      <c r="B74" s="264"/>
      <c r="C74" s="264"/>
      <c r="D74" s="264"/>
      <c r="E74" s="264"/>
      <c r="F74" s="264"/>
      <c r="G74" s="264"/>
      <c r="H74" s="264"/>
    </row>
    <row r="75" spans="2:8" x14ac:dyDescent="0.2">
      <c r="B75" s="264"/>
      <c r="C75" s="264"/>
      <c r="D75" s="264"/>
      <c r="E75" s="264"/>
      <c r="F75" s="264"/>
      <c r="G75" s="264"/>
      <c r="H75" s="264"/>
    </row>
    <row r="76" spans="2:8" x14ac:dyDescent="0.2">
      <c r="B76" s="264"/>
      <c r="C76" s="264"/>
      <c r="D76" s="264"/>
      <c r="E76" s="264"/>
      <c r="F76" s="264"/>
      <c r="G76" s="264"/>
      <c r="H76" s="264"/>
    </row>
    <row r="77" spans="2:8" x14ac:dyDescent="0.2">
      <c r="B77" s="264"/>
      <c r="C77" s="264"/>
      <c r="D77" s="264"/>
      <c r="E77" s="264"/>
      <c r="F77" s="264"/>
      <c r="G77" s="264"/>
      <c r="H77" s="264"/>
    </row>
    <row r="78" spans="2:8" x14ac:dyDescent="0.2">
      <c r="B78" s="264"/>
      <c r="C78" s="264"/>
      <c r="D78" s="264"/>
      <c r="E78" s="264"/>
      <c r="F78" s="264"/>
      <c r="G78" s="264"/>
      <c r="H78" s="264"/>
    </row>
    <row r="79" spans="2:8" x14ac:dyDescent="0.2">
      <c r="B79" s="264"/>
      <c r="C79" s="264"/>
      <c r="D79" s="264"/>
      <c r="E79" s="264"/>
      <c r="F79" s="264"/>
      <c r="G79" s="264"/>
      <c r="H79" s="264"/>
    </row>
    <row r="80" spans="2:8" x14ac:dyDescent="0.2">
      <c r="B80" s="264"/>
      <c r="C80" s="264"/>
      <c r="D80" s="264"/>
      <c r="E80" s="264"/>
      <c r="F80" s="264"/>
      <c r="G80" s="264"/>
      <c r="H80" s="264"/>
    </row>
    <row r="81" spans="2:8" x14ac:dyDescent="0.2">
      <c r="B81" s="264"/>
      <c r="C81" s="264"/>
      <c r="D81" s="264"/>
      <c r="E81" s="264"/>
      <c r="F81" s="264"/>
      <c r="G81" s="264"/>
      <c r="H81" s="264"/>
    </row>
    <row r="82" spans="2:8" x14ac:dyDescent="0.2">
      <c r="B82" s="264"/>
      <c r="C82" s="264"/>
      <c r="D82" s="264"/>
      <c r="E82" s="264"/>
      <c r="F82" s="264"/>
      <c r="G82" s="264"/>
      <c r="H82" s="264"/>
    </row>
    <row r="83" spans="2:8" x14ac:dyDescent="0.2">
      <c r="B83" s="264"/>
      <c r="C83" s="264"/>
      <c r="D83" s="264"/>
      <c r="E83" s="264"/>
      <c r="F83" s="264"/>
      <c r="G83" s="264"/>
      <c r="H83" s="264"/>
    </row>
    <row r="84" spans="2:8" x14ac:dyDescent="0.2">
      <c r="B84" s="264"/>
      <c r="C84" s="264"/>
      <c r="D84" s="264"/>
      <c r="E84" s="264"/>
      <c r="F84" s="264"/>
      <c r="G84" s="264"/>
      <c r="H84" s="264"/>
    </row>
    <row r="85" spans="2:8" x14ac:dyDescent="0.2">
      <c r="B85" s="264"/>
      <c r="C85" s="264"/>
      <c r="D85" s="264"/>
      <c r="E85" s="264"/>
      <c r="F85" s="264"/>
      <c r="G85" s="264"/>
      <c r="H85" s="264"/>
    </row>
    <row r="86" spans="2:8" x14ac:dyDescent="0.2">
      <c r="B86" s="264"/>
      <c r="C86" s="264"/>
      <c r="D86" s="264"/>
      <c r="E86" s="264"/>
      <c r="F86" s="264"/>
      <c r="G86" s="264"/>
      <c r="H86" s="264"/>
    </row>
    <row r="87" spans="2:8" x14ac:dyDescent="0.2">
      <c r="B87" s="264"/>
      <c r="C87" s="264"/>
      <c r="D87" s="264"/>
      <c r="E87" s="264"/>
      <c r="F87" s="264"/>
      <c r="G87" s="264"/>
      <c r="H87" s="264"/>
    </row>
    <row r="88" spans="2:8" x14ac:dyDescent="0.2">
      <c r="B88" s="264"/>
      <c r="C88" s="264"/>
      <c r="D88" s="264"/>
      <c r="E88" s="264"/>
      <c r="F88" s="264"/>
      <c r="G88" s="264"/>
      <c r="H88" s="264"/>
    </row>
    <row r="89" spans="2:8" x14ac:dyDescent="0.2">
      <c r="B89" s="264"/>
      <c r="C89" s="264"/>
      <c r="D89" s="264"/>
      <c r="E89" s="264"/>
      <c r="F89" s="264"/>
      <c r="G89" s="264"/>
      <c r="H89" s="264"/>
    </row>
    <row r="90" spans="2:8" x14ac:dyDescent="0.2">
      <c r="B90" s="264"/>
      <c r="C90" s="264"/>
      <c r="D90" s="264"/>
      <c r="E90" s="264"/>
      <c r="F90" s="264"/>
      <c r="G90" s="264"/>
      <c r="H90" s="264"/>
    </row>
    <row r="91" spans="2:8" x14ac:dyDescent="0.2">
      <c r="B91" s="264"/>
      <c r="C91" s="264"/>
      <c r="D91" s="264"/>
      <c r="E91" s="264"/>
      <c r="F91" s="264"/>
      <c r="G91" s="264"/>
      <c r="H91" s="264"/>
    </row>
    <row r="92" spans="2:8" x14ac:dyDescent="0.2">
      <c r="B92" s="264"/>
      <c r="C92" s="264"/>
      <c r="D92" s="264"/>
      <c r="E92" s="264"/>
      <c r="F92" s="264"/>
      <c r="G92" s="264"/>
      <c r="H92" s="264"/>
    </row>
    <row r="93" spans="2:8" x14ac:dyDescent="0.2">
      <c r="B93" s="264"/>
      <c r="C93" s="264"/>
      <c r="D93" s="264"/>
      <c r="E93" s="264"/>
      <c r="F93" s="264"/>
      <c r="G93" s="264"/>
      <c r="H93" s="264"/>
    </row>
    <row r="94" spans="2:8" x14ac:dyDescent="0.2">
      <c r="B94" s="264"/>
      <c r="C94" s="264"/>
      <c r="D94" s="264"/>
      <c r="E94" s="264"/>
      <c r="F94" s="264"/>
      <c r="G94" s="264"/>
      <c r="H94" s="264"/>
    </row>
    <row r="95" spans="2:8" x14ac:dyDescent="0.2">
      <c r="B95" s="264"/>
      <c r="C95" s="264"/>
      <c r="D95" s="264"/>
      <c r="E95" s="264"/>
      <c r="F95" s="264"/>
      <c r="G95" s="264"/>
      <c r="H95" s="264"/>
    </row>
    <row r="96" spans="2:8" x14ac:dyDescent="0.2">
      <c r="B96" s="264"/>
      <c r="C96" s="264"/>
      <c r="D96" s="264"/>
      <c r="E96" s="264"/>
      <c r="F96" s="264"/>
      <c r="G96" s="264"/>
      <c r="H96" s="264"/>
    </row>
    <row r="97" spans="2:8" x14ac:dyDescent="0.2">
      <c r="B97" s="264"/>
      <c r="C97" s="264"/>
      <c r="D97" s="264"/>
      <c r="E97" s="264"/>
      <c r="F97" s="264"/>
      <c r="G97" s="264"/>
      <c r="H97" s="264"/>
    </row>
    <row r="98" spans="2:8" x14ac:dyDescent="0.2">
      <c r="B98" s="264"/>
      <c r="C98" s="264"/>
      <c r="D98" s="264"/>
      <c r="E98" s="264"/>
      <c r="F98" s="264"/>
      <c r="G98" s="264"/>
      <c r="H98" s="264"/>
    </row>
    <row r="99" spans="2:8" x14ac:dyDescent="0.2">
      <c r="B99" s="264"/>
      <c r="C99" s="264"/>
      <c r="D99" s="264"/>
      <c r="E99" s="264"/>
      <c r="F99" s="264"/>
      <c r="G99" s="264"/>
      <c r="H99" s="264"/>
    </row>
    <row r="100" spans="2:8" x14ac:dyDescent="0.2">
      <c r="B100" s="264"/>
      <c r="C100" s="264"/>
      <c r="D100" s="264"/>
      <c r="E100" s="264"/>
      <c r="F100" s="264"/>
      <c r="G100" s="264"/>
      <c r="H100" s="264"/>
    </row>
    <row r="101" spans="2:8" x14ac:dyDescent="0.2">
      <c r="B101" s="264"/>
      <c r="C101" s="264"/>
      <c r="D101" s="264"/>
      <c r="E101" s="264"/>
      <c r="F101" s="264"/>
      <c r="G101" s="264"/>
      <c r="H101" s="264"/>
    </row>
    <row r="102" spans="2:8" x14ac:dyDescent="0.2">
      <c r="B102" s="264"/>
      <c r="C102" s="264"/>
      <c r="D102" s="264"/>
      <c r="E102" s="264"/>
      <c r="F102" s="264"/>
      <c r="G102" s="264"/>
      <c r="H102" s="264"/>
    </row>
    <row r="103" spans="2:8" x14ac:dyDescent="0.2">
      <c r="B103" s="264"/>
      <c r="C103" s="264"/>
      <c r="D103" s="264"/>
      <c r="E103" s="264"/>
      <c r="F103" s="264"/>
      <c r="G103" s="264"/>
      <c r="H103" s="264"/>
    </row>
    <row r="104" spans="2:8" x14ac:dyDescent="0.2">
      <c r="B104" s="264"/>
      <c r="C104" s="264"/>
      <c r="D104" s="264"/>
      <c r="E104" s="264"/>
      <c r="F104" s="264"/>
      <c r="G104" s="264"/>
      <c r="H104" s="264"/>
    </row>
    <row r="105" spans="2:8" x14ac:dyDescent="0.2">
      <c r="B105" s="264"/>
      <c r="C105" s="264"/>
      <c r="D105" s="264"/>
      <c r="E105" s="264"/>
      <c r="F105" s="264"/>
      <c r="G105" s="264"/>
      <c r="H105" s="264"/>
    </row>
    <row r="106" spans="2:8" x14ac:dyDescent="0.2">
      <c r="B106" s="264"/>
      <c r="C106" s="264"/>
      <c r="D106" s="264"/>
      <c r="E106" s="264"/>
      <c r="F106" s="264"/>
      <c r="G106" s="264"/>
      <c r="H106" s="264"/>
    </row>
    <row r="107" spans="2:8" x14ac:dyDescent="0.2">
      <c r="B107" s="264"/>
      <c r="C107" s="264"/>
      <c r="D107" s="264"/>
      <c r="E107" s="264"/>
      <c r="F107" s="264"/>
      <c r="G107" s="264"/>
      <c r="H107" s="264"/>
    </row>
    <row r="108" spans="2:8" x14ac:dyDescent="0.2">
      <c r="B108" s="264"/>
      <c r="C108" s="264"/>
      <c r="D108" s="264"/>
      <c r="E108" s="264"/>
      <c r="F108" s="264"/>
      <c r="G108" s="264"/>
      <c r="H108" s="264"/>
    </row>
    <row r="109" spans="2:8" x14ac:dyDescent="0.2">
      <c r="B109" s="264"/>
      <c r="C109" s="264"/>
      <c r="D109" s="264"/>
      <c r="E109" s="264"/>
      <c r="F109" s="264"/>
      <c r="G109" s="264"/>
      <c r="H109" s="264"/>
    </row>
    <row r="110" spans="2:8" x14ac:dyDescent="0.2">
      <c r="B110" s="264"/>
      <c r="C110" s="264"/>
      <c r="D110" s="264"/>
      <c r="E110" s="264"/>
      <c r="F110" s="264"/>
      <c r="G110" s="264"/>
      <c r="H110" s="264"/>
    </row>
    <row r="111" spans="2:8" x14ac:dyDescent="0.2">
      <c r="B111" s="264"/>
      <c r="C111" s="264"/>
      <c r="D111" s="264"/>
      <c r="E111" s="264"/>
      <c r="F111" s="264"/>
      <c r="G111" s="264"/>
      <c r="H111" s="264"/>
    </row>
    <row r="112" spans="2:8" x14ac:dyDescent="0.2">
      <c r="B112" s="264"/>
      <c r="C112" s="264"/>
      <c r="D112" s="264"/>
      <c r="E112" s="264"/>
      <c r="F112" s="264"/>
      <c r="G112" s="264"/>
      <c r="H112" s="264"/>
    </row>
    <row r="113" spans="2:8" x14ac:dyDescent="0.2">
      <c r="B113" s="264"/>
      <c r="C113" s="264"/>
      <c r="D113" s="264"/>
      <c r="E113" s="264"/>
      <c r="F113" s="264"/>
      <c r="G113" s="264"/>
      <c r="H113" s="264"/>
    </row>
    <row r="114" spans="2:8" x14ac:dyDescent="0.2">
      <c r="B114" s="264"/>
      <c r="C114" s="264"/>
      <c r="D114" s="264"/>
      <c r="E114" s="264"/>
      <c r="F114" s="264"/>
      <c r="G114" s="264"/>
      <c r="H114" s="264"/>
    </row>
    <row r="115" spans="2:8" x14ac:dyDescent="0.2">
      <c r="B115" s="264"/>
      <c r="C115" s="264"/>
      <c r="D115" s="264"/>
      <c r="E115" s="264"/>
      <c r="F115" s="264"/>
      <c r="G115" s="264"/>
      <c r="H115" s="264"/>
    </row>
    <row r="116" spans="2:8" x14ac:dyDescent="0.2">
      <c r="B116" s="264"/>
      <c r="C116" s="264"/>
      <c r="D116" s="264"/>
      <c r="E116" s="264"/>
      <c r="F116" s="264"/>
      <c r="G116" s="264"/>
      <c r="H116" s="264"/>
    </row>
    <row r="117" spans="2:8" x14ac:dyDescent="0.2">
      <c r="B117" s="264"/>
      <c r="C117" s="264"/>
      <c r="D117" s="264"/>
      <c r="E117" s="264"/>
      <c r="F117" s="264"/>
      <c r="G117" s="264"/>
      <c r="H117" s="264"/>
    </row>
    <row r="118" spans="2:8" x14ac:dyDescent="0.2">
      <c r="B118" s="264"/>
      <c r="C118" s="264"/>
      <c r="D118" s="264"/>
      <c r="E118" s="264"/>
      <c r="F118" s="264"/>
      <c r="G118" s="264"/>
      <c r="H118" s="264"/>
    </row>
    <row r="119" spans="2:8" x14ac:dyDescent="0.2">
      <c r="B119" s="264"/>
      <c r="C119" s="264"/>
      <c r="D119" s="264"/>
      <c r="E119" s="264"/>
      <c r="F119" s="264"/>
      <c r="G119" s="264"/>
      <c r="H119" s="264"/>
    </row>
    <row r="120" spans="2:8" x14ac:dyDescent="0.2">
      <c r="B120" s="264"/>
      <c r="C120" s="264"/>
      <c r="D120" s="264"/>
      <c r="E120" s="264"/>
      <c r="F120" s="264"/>
      <c r="G120" s="264"/>
      <c r="H120" s="264"/>
    </row>
    <row r="121" spans="2:8" x14ac:dyDescent="0.2">
      <c r="B121" s="264"/>
      <c r="C121" s="264"/>
      <c r="D121" s="264"/>
      <c r="E121" s="264"/>
      <c r="F121" s="264"/>
      <c r="G121" s="264"/>
      <c r="H121" s="264"/>
    </row>
    <row r="122" spans="2:8" x14ac:dyDescent="0.2">
      <c r="B122" s="264"/>
      <c r="C122" s="264"/>
      <c r="D122" s="264"/>
      <c r="E122" s="264"/>
      <c r="F122" s="264"/>
      <c r="G122" s="264"/>
      <c r="H122" s="264"/>
    </row>
    <row r="123" spans="2:8" x14ac:dyDescent="0.2">
      <c r="B123" s="264"/>
      <c r="C123" s="264"/>
      <c r="D123" s="264"/>
      <c r="E123" s="264"/>
      <c r="F123" s="264"/>
      <c r="G123" s="264"/>
      <c r="H123" s="264"/>
    </row>
    <row r="124" spans="2:8" x14ac:dyDescent="0.2">
      <c r="B124" s="264"/>
      <c r="C124" s="264"/>
      <c r="D124" s="264"/>
      <c r="E124" s="264"/>
      <c r="F124" s="264"/>
      <c r="G124" s="264"/>
      <c r="H124" s="264"/>
    </row>
    <row r="125" spans="2:8" x14ac:dyDescent="0.2">
      <c r="B125" s="264"/>
      <c r="C125" s="264"/>
      <c r="D125" s="264"/>
      <c r="E125" s="264"/>
      <c r="F125" s="264"/>
      <c r="G125" s="264"/>
      <c r="H125" s="264"/>
    </row>
    <row r="126" spans="2:8" x14ac:dyDescent="0.2">
      <c r="B126" s="264"/>
      <c r="C126" s="264"/>
      <c r="D126" s="264"/>
      <c r="E126" s="264"/>
      <c r="F126" s="264"/>
      <c r="G126" s="264"/>
      <c r="H126" s="264"/>
    </row>
    <row r="127" spans="2:8" x14ac:dyDescent="0.2">
      <c r="B127" s="264"/>
      <c r="C127" s="264"/>
      <c r="D127" s="264"/>
      <c r="E127" s="264"/>
      <c r="F127" s="264"/>
      <c r="G127" s="264"/>
      <c r="H127" s="264"/>
    </row>
    <row r="128" spans="2:8" x14ac:dyDescent="0.2">
      <c r="B128" s="264"/>
      <c r="C128" s="264"/>
      <c r="D128" s="264"/>
      <c r="E128" s="264"/>
      <c r="F128" s="264"/>
      <c r="G128" s="264"/>
      <c r="H128" s="264"/>
    </row>
    <row r="129" spans="2:8" x14ac:dyDescent="0.2">
      <c r="B129" s="264"/>
      <c r="C129" s="264"/>
      <c r="D129" s="264"/>
      <c r="E129" s="264"/>
      <c r="F129" s="264"/>
      <c r="G129" s="264"/>
      <c r="H129" s="264"/>
    </row>
    <row r="130" spans="2:8" x14ac:dyDescent="0.2">
      <c r="B130" s="264"/>
      <c r="C130" s="264"/>
      <c r="D130" s="264"/>
      <c r="E130" s="264"/>
      <c r="F130" s="264"/>
      <c r="G130" s="264"/>
      <c r="H130" s="264"/>
    </row>
    <row r="131" spans="2:8" x14ac:dyDescent="0.2">
      <c r="B131" s="264"/>
      <c r="C131" s="264"/>
      <c r="D131" s="264"/>
      <c r="E131" s="264"/>
      <c r="F131" s="264"/>
      <c r="G131" s="264"/>
      <c r="H131" s="264"/>
    </row>
    <row r="132" spans="2:8" x14ac:dyDescent="0.2">
      <c r="B132" s="264"/>
      <c r="C132" s="264"/>
      <c r="D132" s="264"/>
      <c r="E132" s="264"/>
      <c r="F132" s="264"/>
      <c r="G132" s="264"/>
      <c r="H132" s="264"/>
    </row>
    <row r="133" spans="2:8" x14ac:dyDescent="0.2">
      <c r="B133" s="264"/>
      <c r="C133" s="264"/>
      <c r="D133" s="264"/>
      <c r="E133" s="264"/>
      <c r="F133" s="264"/>
      <c r="G133" s="264"/>
      <c r="H133" s="264"/>
    </row>
    <row r="134" spans="2:8" x14ac:dyDescent="0.2">
      <c r="B134" s="264"/>
      <c r="C134" s="264"/>
      <c r="D134" s="264"/>
      <c r="E134" s="264"/>
      <c r="F134" s="264"/>
      <c r="G134" s="264"/>
      <c r="H134" s="264"/>
    </row>
    <row r="135" spans="2:8" x14ac:dyDescent="0.2">
      <c r="B135" s="264"/>
      <c r="C135" s="264"/>
      <c r="D135" s="264"/>
      <c r="E135" s="264"/>
      <c r="F135" s="264"/>
      <c r="G135" s="264"/>
      <c r="H135" s="264"/>
    </row>
    <row r="136" spans="2:8" x14ac:dyDescent="0.2">
      <c r="B136" s="264"/>
      <c r="C136" s="264"/>
      <c r="D136" s="264"/>
      <c r="E136" s="264"/>
      <c r="F136" s="264"/>
      <c r="G136" s="264"/>
      <c r="H136" s="264"/>
    </row>
    <row r="137" spans="2:8" x14ac:dyDescent="0.2">
      <c r="B137" s="264"/>
      <c r="C137" s="264"/>
      <c r="D137" s="264"/>
      <c r="E137" s="264"/>
      <c r="F137" s="264"/>
      <c r="G137" s="264"/>
      <c r="H137" s="264"/>
    </row>
    <row r="138" spans="2:8" x14ac:dyDescent="0.2">
      <c r="B138" s="264"/>
      <c r="C138" s="264"/>
      <c r="D138" s="264"/>
      <c r="E138" s="264"/>
      <c r="F138" s="264"/>
      <c r="G138" s="264"/>
      <c r="H138" s="264"/>
    </row>
    <row r="139" spans="2:8" x14ac:dyDescent="0.2">
      <c r="B139" s="264"/>
      <c r="C139" s="264"/>
      <c r="D139" s="264"/>
      <c r="E139" s="264"/>
      <c r="F139" s="264"/>
      <c r="G139" s="264"/>
      <c r="H139" s="264"/>
    </row>
    <row r="140" spans="2:8" x14ac:dyDescent="0.2">
      <c r="B140" s="264"/>
      <c r="C140" s="264"/>
      <c r="D140" s="264"/>
      <c r="E140" s="264"/>
      <c r="F140" s="264"/>
      <c r="G140" s="264"/>
      <c r="H140" s="264"/>
    </row>
    <row r="141" spans="2:8" x14ac:dyDescent="0.2">
      <c r="B141" s="264"/>
      <c r="C141" s="264"/>
      <c r="D141" s="264"/>
      <c r="E141" s="264"/>
      <c r="F141" s="264"/>
      <c r="G141" s="264"/>
      <c r="H141" s="264"/>
    </row>
    <row r="142" spans="2:8" x14ac:dyDescent="0.2">
      <c r="B142" s="264"/>
      <c r="C142" s="264"/>
      <c r="D142" s="264"/>
      <c r="E142" s="264"/>
      <c r="F142" s="264"/>
      <c r="G142" s="264"/>
      <c r="H142" s="264"/>
    </row>
    <row r="143" spans="2:8" x14ac:dyDescent="0.2">
      <c r="B143" s="264"/>
      <c r="C143" s="264"/>
      <c r="D143" s="264"/>
      <c r="E143" s="264"/>
      <c r="F143" s="264"/>
      <c r="G143" s="264"/>
      <c r="H143" s="264"/>
    </row>
    <row r="144" spans="2:8" x14ac:dyDescent="0.2">
      <c r="B144" s="264"/>
      <c r="C144" s="264"/>
      <c r="D144" s="264"/>
      <c r="E144" s="264"/>
      <c r="F144" s="264"/>
      <c r="G144" s="264"/>
      <c r="H144" s="264"/>
    </row>
    <row r="145" spans="2:8" x14ac:dyDescent="0.2">
      <c r="B145" s="264"/>
      <c r="C145" s="264"/>
      <c r="D145" s="264"/>
      <c r="E145" s="264"/>
      <c r="F145" s="264"/>
      <c r="G145" s="264"/>
      <c r="H145" s="264"/>
    </row>
    <row r="146" spans="2:8" x14ac:dyDescent="0.2">
      <c r="B146" s="264"/>
      <c r="C146" s="264"/>
      <c r="D146" s="264"/>
      <c r="E146" s="264"/>
      <c r="F146" s="264"/>
      <c r="G146" s="264"/>
      <c r="H146" s="264"/>
    </row>
    <row r="147" spans="2:8" x14ac:dyDescent="0.2">
      <c r="B147" s="264"/>
      <c r="C147" s="264"/>
      <c r="D147" s="264"/>
      <c r="E147" s="264"/>
      <c r="F147" s="264"/>
      <c r="G147" s="264"/>
      <c r="H147" s="264"/>
    </row>
    <row r="148" spans="2:8" x14ac:dyDescent="0.2">
      <c r="B148" s="264"/>
      <c r="C148" s="264"/>
      <c r="D148" s="264"/>
      <c r="E148" s="264"/>
      <c r="F148" s="264"/>
      <c r="G148" s="264"/>
      <c r="H148" s="264"/>
    </row>
    <row r="149" spans="2:8" x14ac:dyDescent="0.2">
      <c r="B149" s="264"/>
      <c r="C149" s="264"/>
      <c r="D149" s="264"/>
      <c r="E149" s="264"/>
      <c r="F149" s="264"/>
      <c r="G149" s="264"/>
      <c r="H149" s="264"/>
    </row>
    <row r="150" spans="2:8" x14ac:dyDescent="0.2">
      <c r="B150" s="264"/>
      <c r="C150" s="264"/>
      <c r="D150" s="264"/>
      <c r="E150" s="264"/>
      <c r="F150" s="264"/>
      <c r="G150" s="264"/>
      <c r="H150" s="264"/>
    </row>
    <row r="151" spans="2:8" x14ac:dyDescent="0.2">
      <c r="B151" s="264"/>
      <c r="C151" s="264"/>
      <c r="D151" s="264"/>
      <c r="E151" s="264"/>
      <c r="F151" s="264"/>
      <c r="G151" s="264"/>
      <c r="H151" s="264"/>
    </row>
    <row r="152" spans="2:8" x14ac:dyDescent="0.2">
      <c r="B152" s="264"/>
      <c r="C152" s="264"/>
      <c r="D152" s="264"/>
      <c r="E152" s="264"/>
      <c r="F152" s="264"/>
      <c r="G152" s="264"/>
      <c r="H152" s="264"/>
    </row>
    <row r="153" spans="2:8" x14ac:dyDescent="0.2">
      <c r="B153" s="264"/>
      <c r="C153" s="264"/>
      <c r="D153" s="264"/>
      <c r="E153" s="264"/>
      <c r="F153" s="264"/>
      <c r="G153" s="264"/>
      <c r="H153" s="264"/>
    </row>
    <row r="154" spans="2:8" x14ac:dyDescent="0.2">
      <c r="B154" s="264"/>
      <c r="C154" s="264"/>
      <c r="D154" s="264"/>
      <c r="E154" s="264"/>
      <c r="F154" s="264"/>
      <c r="G154" s="264"/>
      <c r="H154" s="264"/>
    </row>
    <row r="155" spans="2:8" x14ac:dyDescent="0.2">
      <c r="B155" s="264"/>
      <c r="C155" s="264"/>
      <c r="D155" s="264"/>
      <c r="E155" s="264"/>
      <c r="F155" s="264"/>
      <c r="G155" s="264"/>
      <c r="H155" s="264"/>
    </row>
    <row r="156" spans="2:8" x14ac:dyDescent="0.2">
      <c r="B156" s="264"/>
      <c r="C156" s="264"/>
      <c r="D156" s="264"/>
      <c r="E156" s="264"/>
      <c r="F156" s="264"/>
      <c r="G156" s="264"/>
      <c r="H156" s="264"/>
    </row>
    <row r="157" spans="2:8" x14ac:dyDescent="0.2">
      <c r="B157" s="264"/>
      <c r="C157" s="264"/>
      <c r="D157" s="264"/>
      <c r="E157" s="264"/>
      <c r="F157" s="264"/>
      <c r="G157" s="264"/>
      <c r="H157" s="264"/>
    </row>
    <row r="158" spans="2:8" x14ac:dyDescent="0.2">
      <c r="B158" s="264"/>
      <c r="C158" s="264"/>
      <c r="D158" s="264"/>
      <c r="E158" s="264"/>
      <c r="F158" s="264"/>
      <c r="G158" s="264"/>
      <c r="H158" s="264"/>
    </row>
    <row r="159" spans="2:8" x14ac:dyDescent="0.2">
      <c r="B159" s="264"/>
      <c r="C159" s="264"/>
      <c r="D159" s="264"/>
      <c r="E159" s="264"/>
      <c r="F159" s="264"/>
      <c r="G159" s="264"/>
      <c r="H159" s="264"/>
    </row>
    <row r="160" spans="2:8" x14ac:dyDescent="0.2">
      <c r="B160" s="264"/>
      <c r="C160" s="264"/>
      <c r="D160" s="264"/>
      <c r="E160" s="264"/>
      <c r="F160" s="264"/>
      <c r="G160" s="264"/>
      <c r="H160" s="264"/>
    </row>
    <row r="161" spans="2:8" x14ac:dyDescent="0.2">
      <c r="B161" s="264"/>
      <c r="C161" s="264"/>
      <c r="D161" s="264"/>
      <c r="E161" s="264"/>
      <c r="F161" s="264"/>
      <c r="G161" s="264"/>
      <c r="H161" s="264"/>
    </row>
    <row r="162" spans="2:8" x14ac:dyDescent="0.2">
      <c r="B162" s="264"/>
      <c r="C162" s="264"/>
      <c r="D162" s="264"/>
      <c r="E162" s="264"/>
      <c r="F162" s="264"/>
      <c r="G162" s="264"/>
      <c r="H162" s="264"/>
    </row>
    <row r="163" spans="2:8" x14ac:dyDescent="0.2">
      <c r="B163" s="264"/>
      <c r="C163" s="264"/>
      <c r="D163" s="264"/>
      <c r="E163" s="264"/>
      <c r="F163" s="264"/>
      <c r="G163" s="264"/>
      <c r="H163" s="264"/>
    </row>
    <row r="164" spans="2:8" x14ac:dyDescent="0.2">
      <c r="B164" s="264"/>
      <c r="C164" s="264"/>
      <c r="D164" s="264"/>
      <c r="E164" s="264"/>
      <c r="F164" s="264"/>
      <c r="G164" s="264"/>
      <c r="H164" s="264"/>
    </row>
    <row r="165" spans="2:8" x14ac:dyDescent="0.2">
      <c r="B165" s="264"/>
      <c r="C165" s="264"/>
      <c r="D165" s="264"/>
      <c r="E165" s="264"/>
      <c r="F165" s="264"/>
      <c r="G165" s="264"/>
      <c r="H165" s="264"/>
    </row>
    <row r="166" spans="2:8" x14ac:dyDescent="0.2">
      <c r="B166" s="264"/>
      <c r="C166" s="264"/>
      <c r="D166" s="264"/>
      <c r="E166" s="264"/>
      <c r="F166" s="264"/>
      <c r="G166" s="264"/>
      <c r="H166" s="264"/>
    </row>
    <row r="167" spans="2:8" x14ac:dyDescent="0.2">
      <c r="B167" s="264"/>
      <c r="C167" s="264"/>
      <c r="D167" s="264"/>
      <c r="E167" s="264"/>
      <c r="F167" s="264"/>
      <c r="G167" s="264"/>
      <c r="H167" s="264"/>
    </row>
    <row r="168" spans="2:8" x14ac:dyDescent="0.2">
      <c r="B168" s="264"/>
      <c r="C168" s="264"/>
      <c r="D168" s="264"/>
      <c r="E168" s="264"/>
      <c r="F168" s="264"/>
      <c r="G168" s="264"/>
      <c r="H168" s="264"/>
    </row>
    <row r="169" spans="2:8" x14ac:dyDescent="0.2">
      <c r="B169" s="264"/>
      <c r="C169" s="264"/>
      <c r="D169" s="264"/>
      <c r="E169" s="264"/>
      <c r="F169" s="264"/>
      <c r="G169" s="264"/>
      <c r="H169" s="264"/>
    </row>
    <row r="170" spans="2:8" x14ac:dyDescent="0.2">
      <c r="B170" s="264"/>
      <c r="C170" s="264"/>
      <c r="D170" s="264"/>
      <c r="E170" s="264"/>
      <c r="F170" s="264"/>
      <c r="G170" s="264"/>
      <c r="H170" s="264"/>
    </row>
    <row r="171" spans="2:8" x14ac:dyDescent="0.2">
      <c r="B171" s="264"/>
      <c r="C171" s="264"/>
      <c r="D171" s="264"/>
      <c r="E171" s="264"/>
      <c r="F171" s="264"/>
      <c r="G171" s="264"/>
      <c r="H171" s="264"/>
    </row>
    <row r="172" spans="2:8" x14ac:dyDescent="0.2">
      <c r="B172" s="264"/>
      <c r="C172" s="264"/>
      <c r="D172" s="264"/>
      <c r="E172" s="264"/>
      <c r="F172" s="264"/>
      <c r="G172" s="264"/>
      <c r="H172" s="264"/>
    </row>
    <row r="173" spans="2:8" x14ac:dyDescent="0.2">
      <c r="B173" s="264"/>
      <c r="C173" s="264"/>
      <c r="D173" s="264"/>
      <c r="E173" s="264"/>
      <c r="F173" s="264"/>
      <c r="G173" s="264"/>
      <c r="H173" s="264"/>
    </row>
    <row r="174" spans="2:8" x14ac:dyDescent="0.2">
      <c r="B174" s="264"/>
      <c r="C174" s="264"/>
      <c r="D174" s="264"/>
      <c r="E174" s="264"/>
      <c r="F174" s="264"/>
      <c r="G174" s="264"/>
      <c r="H174" s="264"/>
    </row>
    <row r="175" spans="2:8" x14ac:dyDescent="0.2">
      <c r="B175" s="264"/>
      <c r="C175" s="264"/>
      <c r="D175" s="264"/>
      <c r="E175" s="264"/>
      <c r="F175" s="264"/>
      <c r="G175" s="264"/>
      <c r="H175" s="264"/>
    </row>
    <row r="176" spans="2:8" x14ac:dyDescent="0.2">
      <c r="B176" s="264"/>
      <c r="C176" s="264"/>
      <c r="D176" s="264"/>
      <c r="E176" s="264"/>
      <c r="F176" s="264"/>
      <c r="G176" s="264"/>
      <c r="H176" s="264"/>
    </row>
    <row r="177" spans="2:8" x14ac:dyDescent="0.2">
      <c r="B177" s="264"/>
      <c r="C177" s="264"/>
      <c r="D177" s="264"/>
      <c r="E177" s="264"/>
      <c r="F177" s="264"/>
      <c r="G177" s="264"/>
      <c r="H177" s="264"/>
    </row>
    <row r="178" spans="2:8" x14ac:dyDescent="0.2">
      <c r="B178" s="264"/>
      <c r="C178" s="264"/>
      <c r="D178" s="264"/>
      <c r="E178" s="264"/>
      <c r="F178" s="264"/>
      <c r="G178" s="264"/>
      <c r="H178" s="264"/>
    </row>
    <row r="179" spans="2:8" x14ac:dyDescent="0.2">
      <c r="B179" s="264"/>
      <c r="C179" s="264"/>
      <c r="D179" s="264"/>
      <c r="E179" s="264"/>
      <c r="F179" s="264"/>
      <c r="G179" s="264"/>
      <c r="H179" s="264"/>
    </row>
    <row r="180" spans="2:8" x14ac:dyDescent="0.2">
      <c r="B180" s="264"/>
      <c r="C180" s="264"/>
      <c r="D180" s="264"/>
      <c r="E180" s="264"/>
      <c r="F180" s="264"/>
      <c r="G180" s="264"/>
      <c r="H180" s="264"/>
    </row>
    <row r="181" spans="2:8" x14ac:dyDescent="0.2">
      <c r="B181" s="264"/>
      <c r="C181" s="264"/>
      <c r="D181" s="264"/>
      <c r="E181" s="264"/>
      <c r="F181" s="264"/>
      <c r="G181" s="264"/>
      <c r="H181" s="264"/>
    </row>
    <row r="182" spans="2:8" x14ac:dyDescent="0.2">
      <c r="B182" s="264"/>
      <c r="C182" s="264"/>
      <c r="D182" s="264"/>
      <c r="E182" s="264"/>
      <c r="F182" s="264"/>
      <c r="G182" s="264"/>
      <c r="H182" s="264"/>
    </row>
    <row r="183" spans="2:8" x14ac:dyDescent="0.2">
      <c r="B183" s="264"/>
      <c r="C183" s="264"/>
      <c r="D183" s="264"/>
      <c r="E183" s="264"/>
      <c r="F183" s="264"/>
      <c r="G183" s="264"/>
      <c r="H183" s="264"/>
    </row>
    <row r="184" spans="2:8" x14ac:dyDescent="0.2">
      <c r="B184" s="264"/>
      <c r="C184" s="264"/>
      <c r="D184" s="264"/>
      <c r="E184" s="264"/>
      <c r="F184" s="264"/>
      <c r="G184" s="264"/>
      <c r="H184" s="264"/>
    </row>
    <row r="185" spans="2:8" x14ac:dyDescent="0.2">
      <c r="B185" s="264"/>
      <c r="C185" s="264"/>
      <c r="D185" s="264"/>
      <c r="E185" s="264"/>
      <c r="F185" s="264"/>
      <c r="G185" s="264"/>
      <c r="H185" s="264"/>
    </row>
    <row r="186" spans="2:8" x14ac:dyDescent="0.2">
      <c r="B186" s="264"/>
      <c r="C186" s="264"/>
      <c r="D186" s="264"/>
      <c r="E186" s="264"/>
      <c r="F186" s="264"/>
      <c r="G186" s="264"/>
      <c r="H186" s="264"/>
    </row>
    <row r="187" spans="2:8" x14ac:dyDescent="0.2">
      <c r="B187" s="264"/>
      <c r="C187" s="264"/>
      <c r="D187" s="264"/>
      <c r="E187" s="264"/>
      <c r="F187" s="264"/>
      <c r="G187" s="264"/>
      <c r="H187" s="264"/>
    </row>
    <row r="188" spans="2:8" x14ac:dyDescent="0.2">
      <c r="B188" s="264"/>
      <c r="C188" s="264"/>
      <c r="D188" s="264"/>
      <c r="E188" s="264"/>
      <c r="F188" s="264"/>
      <c r="G188" s="264"/>
      <c r="H188" s="264"/>
    </row>
    <row r="189" spans="2:8" x14ac:dyDescent="0.2">
      <c r="B189" s="264"/>
      <c r="C189" s="264"/>
      <c r="D189" s="264"/>
      <c r="E189" s="264"/>
      <c r="F189" s="264"/>
      <c r="G189" s="264"/>
      <c r="H189" s="264"/>
    </row>
    <row r="190" spans="2:8" x14ac:dyDescent="0.2">
      <c r="B190" s="264"/>
      <c r="C190" s="264"/>
      <c r="D190" s="264"/>
      <c r="E190" s="264"/>
      <c r="F190" s="264"/>
      <c r="G190" s="264"/>
      <c r="H190" s="264"/>
    </row>
    <row r="191" spans="2:8" x14ac:dyDescent="0.2">
      <c r="B191" s="264"/>
      <c r="C191" s="264"/>
      <c r="D191" s="264"/>
      <c r="E191" s="264"/>
      <c r="F191" s="264"/>
      <c r="G191" s="264"/>
      <c r="H191" s="264"/>
    </row>
    <row r="192" spans="2:8" x14ac:dyDescent="0.2">
      <c r="B192" s="264"/>
      <c r="C192" s="264"/>
      <c r="D192" s="264"/>
      <c r="E192" s="264"/>
      <c r="F192" s="264"/>
      <c r="G192" s="264"/>
      <c r="H192" s="264"/>
    </row>
    <row r="193" spans="2:8" x14ac:dyDescent="0.2">
      <c r="B193" s="264"/>
      <c r="C193" s="264"/>
      <c r="D193" s="264"/>
      <c r="E193" s="264"/>
      <c r="F193" s="264"/>
      <c r="G193" s="264"/>
      <c r="H193" s="264"/>
    </row>
    <row r="194" spans="2:8" x14ac:dyDescent="0.2">
      <c r="B194" s="264"/>
      <c r="C194" s="264"/>
      <c r="D194" s="264"/>
      <c r="E194" s="264"/>
      <c r="F194" s="264"/>
      <c r="G194" s="264"/>
      <c r="H194" s="264"/>
    </row>
    <row r="195" spans="2:8" x14ac:dyDescent="0.2">
      <c r="B195" s="264"/>
      <c r="C195" s="264"/>
      <c r="D195" s="264"/>
      <c r="E195" s="264"/>
      <c r="F195" s="264"/>
      <c r="G195" s="264"/>
      <c r="H195" s="264"/>
    </row>
    <row r="196" spans="2:8" x14ac:dyDescent="0.2">
      <c r="B196" s="264"/>
      <c r="C196" s="264"/>
      <c r="D196" s="264"/>
      <c r="E196" s="264"/>
      <c r="F196" s="264"/>
      <c r="G196" s="264"/>
      <c r="H196" s="264"/>
    </row>
    <row r="197" spans="2:8" x14ac:dyDescent="0.2">
      <c r="B197" s="264"/>
      <c r="C197" s="264"/>
      <c r="D197" s="264"/>
      <c r="E197" s="264"/>
      <c r="F197" s="264"/>
      <c r="G197" s="264"/>
      <c r="H197" s="264"/>
    </row>
    <row r="198" spans="2:8" x14ac:dyDescent="0.2">
      <c r="B198" s="264"/>
      <c r="C198" s="264"/>
      <c r="D198" s="264"/>
      <c r="E198" s="264"/>
      <c r="F198" s="264"/>
      <c r="G198" s="264"/>
      <c r="H198" s="264"/>
    </row>
    <row r="199" spans="2:8" x14ac:dyDescent="0.2">
      <c r="B199" s="264"/>
      <c r="C199" s="264"/>
      <c r="D199" s="264"/>
      <c r="E199" s="264"/>
      <c r="F199" s="264"/>
      <c r="G199" s="264"/>
      <c r="H199" s="264"/>
    </row>
    <row r="200" spans="2:8" x14ac:dyDescent="0.2">
      <c r="B200" s="264"/>
      <c r="C200" s="264"/>
      <c r="D200" s="264"/>
      <c r="E200" s="264"/>
      <c r="F200" s="264"/>
      <c r="G200" s="264"/>
      <c r="H200" s="264"/>
    </row>
    <row r="201" spans="2:8" x14ac:dyDescent="0.2">
      <c r="B201" s="264"/>
      <c r="C201" s="264"/>
      <c r="D201" s="264"/>
      <c r="E201" s="264"/>
      <c r="F201" s="264"/>
      <c r="G201" s="264"/>
      <c r="H201" s="264"/>
    </row>
    <row r="202" spans="2:8" x14ac:dyDescent="0.2">
      <c r="B202" s="264"/>
      <c r="C202" s="264"/>
      <c r="D202" s="264"/>
      <c r="E202" s="264"/>
      <c r="F202" s="264"/>
      <c r="G202" s="264"/>
      <c r="H202" s="264"/>
    </row>
    <row r="203" spans="2:8" x14ac:dyDescent="0.2">
      <c r="B203" s="264"/>
      <c r="C203" s="264"/>
      <c r="D203" s="264"/>
      <c r="E203" s="264"/>
      <c r="F203" s="264"/>
      <c r="G203" s="264"/>
      <c r="H203" s="264"/>
    </row>
    <row r="204" spans="2:8" x14ac:dyDescent="0.2">
      <c r="B204" s="264"/>
      <c r="C204" s="264"/>
      <c r="D204" s="264"/>
      <c r="E204" s="264"/>
      <c r="F204" s="264"/>
      <c r="G204" s="264"/>
      <c r="H204" s="264"/>
    </row>
    <row r="205" spans="2:8" x14ac:dyDescent="0.2">
      <c r="B205" s="264"/>
      <c r="C205" s="264"/>
      <c r="D205" s="264"/>
      <c r="E205" s="264"/>
      <c r="F205" s="264"/>
      <c r="G205" s="264"/>
      <c r="H205" s="264"/>
    </row>
    <row r="206" spans="2:8" x14ac:dyDescent="0.2">
      <c r="B206" s="264"/>
      <c r="C206" s="264"/>
      <c r="D206" s="264"/>
      <c r="E206" s="264"/>
      <c r="F206" s="264"/>
      <c r="G206" s="264"/>
      <c r="H206" s="264"/>
    </row>
    <row r="207" spans="2:8" x14ac:dyDescent="0.2">
      <c r="B207" s="264"/>
      <c r="C207" s="264"/>
      <c r="D207" s="264"/>
      <c r="E207" s="264"/>
      <c r="F207" s="264"/>
      <c r="G207" s="264"/>
      <c r="H207" s="264"/>
    </row>
    <row r="208" spans="2:8" x14ac:dyDescent="0.2">
      <c r="B208" s="264"/>
      <c r="C208" s="264"/>
      <c r="D208" s="264"/>
      <c r="E208" s="264"/>
      <c r="F208" s="264"/>
      <c r="G208" s="264"/>
      <c r="H208" s="264"/>
    </row>
    <row r="209" spans="2:8" x14ac:dyDescent="0.2">
      <c r="B209" s="264"/>
      <c r="C209" s="264"/>
      <c r="D209" s="264"/>
      <c r="E209" s="264"/>
      <c r="F209" s="264"/>
      <c r="G209" s="264"/>
      <c r="H209" s="264"/>
    </row>
    <row r="210" spans="2:8" x14ac:dyDescent="0.2">
      <c r="B210" s="264"/>
      <c r="C210" s="264"/>
      <c r="D210" s="264"/>
      <c r="E210" s="264"/>
      <c r="F210" s="264"/>
      <c r="G210" s="264"/>
      <c r="H210" s="264"/>
    </row>
    <row r="211" spans="2:8" x14ac:dyDescent="0.2">
      <c r="B211" s="264"/>
      <c r="C211" s="264"/>
      <c r="D211" s="264"/>
      <c r="E211" s="264"/>
      <c r="F211" s="264"/>
      <c r="G211" s="264"/>
      <c r="H211" s="264"/>
    </row>
    <row r="212" spans="2:8" x14ac:dyDescent="0.2">
      <c r="B212" s="264"/>
      <c r="C212" s="264"/>
      <c r="D212" s="264"/>
      <c r="E212" s="264"/>
      <c r="F212" s="264"/>
      <c r="G212" s="264"/>
      <c r="H212" s="264"/>
    </row>
    <row r="213" spans="2:8" x14ac:dyDescent="0.2">
      <c r="B213" s="264"/>
      <c r="C213" s="264"/>
      <c r="D213" s="264"/>
      <c r="E213" s="264"/>
      <c r="F213" s="264"/>
      <c r="G213" s="264"/>
      <c r="H213" s="264"/>
    </row>
    <row r="214" spans="2:8" x14ac:dyDescent="0.2">
      <c r="B214" s="264"/>
      <c r="C214" s="264"/>
      <c r="D214" s="264"/>
      <c r="E214" s="264"/>
      <c r="F214" s="264"/>
      <c r="G214" s="264"/>
      <c r="H214" s="264"/>
    </row>
    <row r="215" spans="2:8" x14ac:dyDescent="0.2">
      <c r="B215" s="264"/>
      <c r="C215" s="264"/>
      <c r="D215" s="264"/>
      <c r="E215" s="264"/>
      <c r="F215" s="264"/>
      <c r="G215" s="264"/>
      <c r="H215" s="264"/>
    </row>
    <row r="216" spans="2:8" x14ac:dyDescent="0.2">
      <c r="B216" s="264"/>
      <c r="C216" s="264"/>
      <c r="D216" s="264"/>
      <c r="E216" s="264"/>
      <c r="F216" s="264"/>
      <c r="G216" s="264"/>
      <c r="H216" s="264"/>
    </row>
    <row r="217" spans="2:8" x14ac:dyDescent="0.2">
      <c r="B217" s="264"/>
      <c r="C217" s="264"/>
      <c r="D217" s="264"/>
      <c r="E217" s="264"/>
      <c r="F217" s="264"/>
      <c r="G217" s="264"/>
      <c r="H217" s="264"/>
    </row>
    <row r="218" spans="2:8" x14ac:dyDescent="0.2">
      <c r="B218" s="264"/>
      <c r="C218" s="264"/>
      <c r="D218" s="264"/>
      <c r="E218" s="264"/>
      <c r="F218" s="264"/>
      <c r="G218" s="264"/>
      <c r="H218" s="264"/>
    </row>
    <row r="219" spans="2:8" x14ac:dyDescent="0.2">
      <c r="B219" s="264"/>
      <c r="C219" s="264"/>
      <c r="D219" s="264"/>
      <c r="E219" s="264"/>
      <c r="F219" s="264"/>
      <c r="G219" s="264"/>
      <c r="H219" s="264"/>
    </row>
    <row r="220" spans="2:8" x14ac:dyDescent="0.2">
      <c r="B220" s="264"/>
      <c r="C220" s="264"/>
      <c r="D220" s="264"/>
      <c r="E220" s="264"/>
      <c r="F220" s="264"/>
      <c r="G220" s="264"/>
      <c r="H220" s="264"/>
    </row>
    <row r="221" spans="2:8" x14ac:dyDescent="0.2">
      <c r="B221" s="264"/>
      <c r="C221" s="264"/>
      <c r="D221" s="264"/>
      <c r="E221" s="264"/>
      <c r="F221" s="264"/>
      <c r="G221" s="264"/>
      <c r="H221" s="264"/>
    </row>
    <row r="222" spans="2:8" x14ac:dyDescent="0.2">
      <c r="B222" s="264"/>
      <c r="C222" s="264"/>
      <c r="D222" s="264"/>
      <c r="E222" s="264"/>
      <c r="F222" s="264"/>
      <c r="G222" s="264"/>
      <c r="H222" s="264"/>
    </row>
    <row r="223" spans="2:8" x14ac:dyDescent="0.2">
      <c r="B223" s="264"/>
      <c r="C223" s="264"/>
      <c r="D223" s="264"/>
      <c r="E223" s="264"/>
      <c r="F223" s="264"/>
      <c r="G223" s="264"/>
      <c r="H223" s="264"/>
    </row>
    <row r="224" spans="2:8" x14ac:dyDescent="0.2">
      <c r="B224" s="264"/>
      <c r="C224" s="264"/>
      <c r="D224" s="264"/>
      <c r="E224" s="264"/>
      <c r="F224" s="264"/>
      <c r="G224" s="264"/>
      <c r="H224" s="264"/>
    </row>
    <row r="225" spans="2:8" x14ac:dyDescent="0.2">
      <c r="B225" s="264"/>
      <c r="C225" s="264"/>
      <c r="D225" s="264"/>
      <c r="E225" s="264"/>
      <c r="F225" s="264"/>
      <c r="G225" s="264"/>
      <c r="H225" s="264"/>
    </row>
    <row r="226" spans="2:8" x14ac:dyDescent="0.2">
      <c r="B226" s="264"/>
      <c r="C226" s="264"/>
      <c r="D226" s="264"/>
      <c r="E226" s="264"/>
      <c r="F226" s="264"/>
      <c r="G226" s="264"/>
      <c r="H226" s="264"/>
    </row>
    <row r="227" spans="2:8" x14ac:dyDescent="0.2">
      <c r="B227" s="264"/>
      <c r="C227" s="264"/>
      <c r="D227" s="264"/>
      <c r="E227" s="264"/>
      <c r="F227" s="264"/>
      <c r="G227" s="264"/>
      <c r="H227" s="264"/>
    </row>
    <row r="228" spans="2:8" x14ac:dyDescent="0.2">
      <c r="B228" s="264"/>
      <c r="C228" s="264"/>
      <c r="D228" s="264"/>
      <c r="E228" s="264"/>
      <c r="F228" s="264"/>
      <c r="G228" s="264"/>
      <c r="H228" s="264"/>
    </row>
    <row r="229" spans="2:8" x14ac:dyDescent="0.2">
      <c r="B229" s="264"/>
      <c r="C229" s="264"/>
      <c r="D229" s="264"/>
      <c r="E229" s="264"/>
      <c r="F229" s="264"/>
      <c r="G229" s="264"/>
      <c r="H229" s="264"/>
    </row>
    <row r="230" spans="2:8" x14ac:dyDescent="0.2">
      <c r="B230" s="264"/>
      <c r="C230" s="264"/>
      <c r="D230" s="264"/>
      <c r="E230" s="264"/>
      <c r="F230" s="264"/>
      <c r="G230" s="264"/>
      <c r="H230" s="264"/>
    </row>
    <row r="231" spans="2:8" x14ac:dyDescent="0.2">
      <c r="B231" s="264"/>
      <c r="C231" s="264"/>
      <c r="D231" s="264"/>
      <c r="E231" s="264"/>
      <c r="F231" s="264"/>
      <c r="G231" s="264"/>
      <c r="H231" s="264"/>
    </row>
    <row r="232" spans="2:8" x14ac:dyDescent="0.2">
      <c r="B232" s="264"/>
      <c r="C232" s="264"/>
      <c r="D232" s="264"/>
      <c r="E232" s="264"/>
      <c r="F232" s="264"/>
      <c r="G232" s="264"/>
      <c r="H232" s="264"/>
    </row>
    <row r="233" spans="2:8" x14ac:dyDescent="0.2">
      <c r="B233" s="264"/>
      <c r="C233" s="264"/>
      <c r="D233" s="264"/>
      <c r="E233" s="264"/>
      <c r="F233" s="264"/>
      <c r="G233" s="264"/>
      <c r="H233" s="264"/>
    </row>
    <row r="234" spans="2:8" x14ac:dyDescent="0.2">
      <c r="B234" s="264"/>
      <c r="C234" s="264"/>
      <c r="D234" s="264"/>
      <c r="E234" s="264"/>
      <c r="F234" s="264"/>
      <c r="G234" s="264"/>
      <c r="H234" s="264"/>
    </row>
    <row r="235" spans="2:8" x14ac:dyDescent="0.2">
      <c r="B235" s="264"/>
      <c r="C235" s="264"/>
      <c r="D235" s="264"/>
      <c r="E235" s="264"/>
      <c r="F235" s="264"/>
      <c r="G235" s="264"/>
      <c r="H235" s="264"/>
    </row>
    <row r="236" spans="2:8" x14ac:dyDescent="0.2">
      <c r="B236" s="264"/>
      <c r="C236" s="264"/>
      <c r="D236" s="264"/>
      <c r="E236" s="264"/>
      <c r="F236" s="264"/>
      <c r="G236" s="264"/>
      <c r="H236" s="264"/>
    </row>
    <row r="237" spans="2:8" x14ac:dyDescent="0.2">
      <c r="B237" s="264"/>
      <c r="C237" s="264"/>
      <c r="D237" s="264"/>
      <c r="E237" s="264"/>
      <c r="F237" s="264"/>
      <c r="G237" s="264"/>
      <c r="H237" s="264"/>
    </row>
    <row r="238" spans="2:8" x14ac:dyDescent="0.2">
      <c r="B238" s="264"/>
      <c r="C238" s="264"/>
      <c r="D238" s="264"/>
      <c r="E238" s="264"/>
      <c r="F238" s="264"/>
      <c r="G238" s="264"/>
      <c r="H238" s="264"/>
    </row>
    <row r="239" spans="2:8" x14ac:dyDescent="0.2">
      <c r="B239" s="264"/>
      <c r="C239" s="264"/>
      <c r="D239" s="264"/>
      <c r="E239" s="264"/>
      <c r="F239" s="264"/>
      <c r="G239" s="264"/>
      <c r="H239" s="264"/>
    </row>
    <row r="240" spans="2:8" x14ac:dyDescent="0.2">
      <c r="B240" s="264"/>
      <c r="C240" s="264"/>
      <c r="D240" s="264"/>
      <c r="E240" s="264"/>
      <c r="F240" s="264"/>
      <c r="G240" s="264"/>
      <c r="H240" s="264"/>
    </row>
    <row r="241" spans="2:8" x14ac:dyDescent="0.2">
      <c r="B241" s="264"/>
      <c r="C241" s="264"/>
      <c r="D241" s="264"/>
      <c r="E241" s="264"/>
      <c r="F241" s="264"/>
      <c r="G241" s="264"/>
      <c r="H241" s="264"/>
    </row>
    <row r="242" spans="2:8" x14ac:dyDescent="0.2">
      <c r="B242" s="264"/>
      <c r="C242" s="264"/>
      <c r="D242" s="264"/>
      <c r="E242" s="264"/>
      <c r="F242" s="264"/>
      <c r="G242" s="264"/>
      <c r="H242" s="264"/>
    </row>
    <row r="243" spans="2:8" x14ac:dyDescent="0.2">
      <c r="B243" s="264"/>
      <c r="C243" s="264"/>
      <c r="D243" s="264"/>
      <c r="E243" s="264"/>
      <c r="F243" s="264"/>
      <c r="G243" s="264"/>
      <c r="H243" s="264"/>
    </row>
    <row r="244" spans="2:8" x14ac:dyDescent="0.2">
      <c r="B244" s="264"/>
      <c r="C244" s="264"/>
      <c r="D244" s="264"/>
      <c r="E244" s="264"/>
      <c r="F244" s="264"/>
      <c r="G244" s="264"/>
      <c r="H244" s="264"/>
    </row>
    <row r="245" spans="2:8" x14ac:dyDescent="0.2">
      <c r="B245" s="264"/>
      <c r="C245" s="264"/>
      <c r="D245" s="264"/>
      <c r="E245" s="264"/>
      <c r="F245" s="264"/>
      <c r="G245" s="264"/>
      <c r="H245" s="264"/>
    </row>
    <row r="246" spans="2:8" x14ac:dyDescent="0.2">
      <c r="B246" s="264"/>
      <c r="C246" s="264"/>
      <c r="D246" s="264"/>
      <c r="E246" s="264"/>
      <c r="F246" s="264"/>
      <c r="G246" s="264"/>
      <c r="H246" s="264"/>
    </row>
    <row r="247" spans="2:8" x14ac:dyDescent="0.2">
      <c r="B247" s="264"/>
      <c r="C247" s="264"/>
      <c r="D247" s="264"/>
      <c r="E247" s="264"/>
      <c r="F247" s="264"/>
      <c r="G247" s="264"/>
      <c r="H247" s="264"/>
    </row>
    <row r="248" spans="2:8" x14ac:dyDescent="0.2">
      <c r="B248" s="264"/>
      <c r="C248" s="264"/>
      <c r="D248" s="264"/>
      <c r="E248" s="264"/>
      <c r="F248" s="264"/>
      <c r="G248" s="264"/>
      <c r="H248" s="264"/>
    </row>
    <row r="249" spans="2:8" x14ac:dyDescent="0.2">
      <c r="B249" s="264"/>
      <c r="C249" s="264"/>
      <c r="D249" s="264"/>
      <c r="E249" s="264"/>
      <c r="F249" s="264"/>
      <c r="G249" s="264"/>
      <c r="H249" s="264"/>
    </row>
    <row r="250" spans="2:8" x14ac:dyDescent="0.2">
      <c r="B250" s="264"/>
      <c r="C250" s="264"/>
      <c r="D250" s="264"/>
      <c r="E250" s="264"/>
      <c r="F250" s="264"/>
      <c r="G250" s="264"/>
      <c r="H250" s="264"/>
    </row>
    <row r="251" spans="2:8" x14ac:dyDescent="0.2">
      <c r="B251" s="264"/>
      <c r="C251" s="264"/>
      <c r="D251" s="264"/>
      <c r="E251" s="264"/>
      <c r="F251" s="264"/>
      <c r="G251" s="264"/>
      <c r="H251" s="264"/>
    </row>
    <row r="252" spans="2:8" x14ac:dyDescent="0.2">
      <c r="B252" s="264"/>
      <c r="C252" s="264"/>
      <c r="D252" s="264"/>
      <c r="E252" s="264"/>
      <c r="F252" s="264"/>
      <c r="G252" s="264"/>
      <c r="H252" s="264"/>
    </row>
    <row r="253" spans="2:8" x14ac:dyDescent="0.2">
      <c r="B253" s="264"/>
      <c r="C253" s="264"/>
      <c r="D253" s="264"/>
      <c r="E253" s="264"/>
      <c r="F253" s="264"/>
      <c r="G253" s="264"/>
      <c r="H253" s="264"/>
    </row>
    <row r="254" spans="2:8" x14ac:dyDescent="0.2">
      <c r="B254" s="264"/>
      <c r="C254" s="264"/>
      <c r="D254" s="264"/>
      <c r="E254" s="264"/>
      <c r="F254" s="264"/>
      <c r="G254" s="264"/>
      <c r="H254" s="264"/>
    </row>
    <row r="255" spans="2:8" x14ac:dyDescent="0.2">
      <c r="B255" s="264"/>
      <c r="C255" s="264"/>
      <c r="D255" s="264"/>
      <c r="E255" s="264"/>
      <c r="F255" s="264"/>
      <c r="G255" s="264"/>
      <c r="H255" s="264"/>
    </row>
    <row r="256" spans="2:8" x14ac:dyDescent="0.2">
      <c r="B256" s="264"/>
      <c r="C256" s="264"/>
      <c r="D256" s="264"/>
      <c r="E256" s="264"/>
      <c r="F256" s="264"/>
      <c r="G256" s="264"/>
      <c r="H256" s="264"/>
    </row>
    <row r="257" spans="2:8" x14ac:dyDescent="0.2">
      <c r="B257" s="264"/>
      <c r="C257" s="264"/>
      <c r="D257" s="264"/>
      <c r="E257" s="264"/>
      <c r="F257" s="264"/>
      <c r="G257" s="264"/>
      <c r="H257" s="264"/>
    </row>
    <row r="258" spans="2:8" x14ac:dyDescent="0.2">
      <c r="B258" s="264"/>
      <c r="C258" s="264"/>
      <c r="D258" s="264"/>
      <c r="E258" s="264"/>
      <c r="F258" s="264"/>
      <c r="G258" s="264"/>
      <c r="H258" s="264"/>
    </row>
    <row r="259" spans="2:8" x14ac:dyDescent="0.2">
      <c r="B259" s="264"/>
      <c r="C259" s="264"/>
      <c r="D259" s="264"/>
      <c r="E259" s="264"/>
      <c r="F259" s="264"/>
      <c r="G259" s="264"/>
      <c r="H259" s="264"/>
    </row>
    <row r="260" spans="2:8" x14ac:dyDescent="0.2">
      <c r="B260" s="264"/>
      <c r="C260" s="264"/>
      <c r="D260" s="264"/>
      <c r="E260" s="264"/>
      <c r="F260" s="264"/>
      <c r="G260" s="264"/>
      <c r="H260" s="264"/>
    </row>
  </sheetData>
  <sheetProtection algorithmName="SHA-512" hashValue="PalEn5Yk5AxvX13v31B33mKX9X6ZpmDjHlKgkqBT0byz2WMWzGPKfzRqMAJM+VO/o9dekIf5SMn1j2EkREV83g==" saltValue="7sty/31YR4dBE8K2VenMGA==" spinCount="100000" sheet="1" formatCells="0" formatColumns="0" formatRows="0" insertColumns="0" insertRows="0" insertHyperlinks="0"/>
  <mergeCells count="13">
    <mergeCell ref="B12:K12"/>
    <mergeCell ref="C25:K25"/>
    <mergeCell ref="C26:K26"/>
    <mergeCell ref="B15:K15"/>
    <mergeCell ref="C16:K16"/>
    <mergeCell ref="C17:K17"/>
    <mergeCell ref="B18:K18"/>
    <mergeCell ref="C19:K19"/>
    <mergeCell ref="C20:K20"/>
    <mergeCell ref="B21:K21"/>
    <mergeCell ref="C22:K22"/>
    <mergeCell ref="C23:K23"/>
    <mergeCell ref="B24:K24"/>
  </mergeCells>
  <pageMargins left="0.7" right="0.7" top="0.75" bottom="0.75" header="0.3" footer="0.3"/>
  <pageSetup paperSize="9" scale="7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1:W57"/>
  <sheetViews>
    <sheetView showGridLines="0" topLeftCell="A10" workbookViewId="0">
      <selection activeCell="I20" sqref="I20"/>
    </sheetView>
  </sheetViews>
  <sheetFormatPr defaultColWidth="8.85546875" defaultRowHeight="12" x14ac:dyDescent="0.2"/>
  <cols>
    <col min="1" max="1" width="8.85546875" style="50"/>
    <col min="2" max="2" width="15.85546875" style="50" customWidth="1"/>
    <col min="3" max="3" width="13.28515625" style="3" bestFit="1" customWidth="1"/>
    <col min="4" max="4" width="10.140625" style="50" bestFit="1" customWidth="1"/>
    <col min="5" max="23" width="15.7109375" style="50" customWidth="1"/>
    <col min="24" max="16384" width="8.85546875" style="50"/>
  </cols>
  <sheetData>
    <row r="11" spans="2:7" ht="14.45" customHeight="1" x14ac:dyDescent="0.2">
      <c r="B11" s="311" t="s">
        <v>88</v>
      </c>
      <c r="C11" s="311"/>
      <c r="D11" s="311"/>
      <c r="E11" s="310"/>
      <c r="F11" s="310"/>
      <c r="G11" s="310"/>
    </row>
    <row r="12" spans="2:7" ht="14.45" customHeight="1" x14ac:dyDescent="0.2">
      <c r="B12" s="311" t="s">
        <v>89</v>
      </c>
      <c r="C12" s="311"/>
      <c r="D12" s="311"/>
      <c r="E12" s="310"/>
      <c r="F12" s="310"/>
      <c r="G12" s="310"/>
    </row>
    <row r="13" spans="2:7" x14ac:dyDescent="0.2">
      <c r="B13" s="51"/>
      <c r="C13" s="51"/>
    </row>
    <row r="14" spans="2:7" ht="35.25" customHeight="1" x14ac:dyDescent="0.2">
      <c r="B14" s="311" t="s">
        <v>293</v>
      </c>
      <c r="C14" s="311"/>
      <c r="D14" s="311"/>
      <c r="E14" s="208"/>
    </row>
    <row r="15" spans="2:7" ht="24" customHeight="1" x14ac:dyDescent="0.2">
      <c r="B15" s="311" t="s">
        <v>263</v>
      </c>
      <c r="C15" s="311"/>
      <c r="D15" s="311"/>
      <c r="E15" s="209"/>
    </row>
    <row r="17" spans="2:16" ht="15" customHeight="1" x14ac:dyDescent="0.2">
      <c r="B17" s="312" t="s">
        <v>35</v>
      </c>
      <c r="C17" s="312"/>
      <c r="D17" s="48"/>
      <c r="E17" s="48" t="s">
        <v>91</v>
      </c>
      <c r="F17" s="48" t="s">
        <v>0</v>
      </c>
      <c r="G17" s="48" t="s">
        <v>1</v>
      </c>
      <c r="H17" s="48" t="s">
        <v>2</v>
      </c>
      <c r="I17" s="48" t="s">
        <v>3</v>
      </c>
      <c r="J17" s="48" t="s">
        <v>4</v>
      </c>
      <c r="K17" s="16"/>
      <c r="L17" s="16"/>
      <c r="M17" s="16"/>
      <c r="N17" s="16"/>
      <c r="O17" s="16"/>
      <c r="P17" s="16"/>
    </row>
    <row r="18" spans="2:16" ht="15" customHeight="1" thickBot="1" x14ac:dyDescent="0.25">
      <c r="B18" s="313" t="s">
        <v>34</v>
      </c>
      <c r="C18" s="313"/>
      <c r="D18" s="30" t="s">
        <v>5</v>
      </c>
      <c r="E18" s="93">
        <f>YEAR(E14)</f>
        <v>1900</v>
      </c>
      <c r="F18" s="93">
        <f>E18+1</f>
        <v>1901</v>
      </c>
      <c r="G18" s="93">
        <f>F18+1</f>
        <v>1902</v>
      </c>
      <c r="H18" s="93">
        <f>G18+1</f>
        <v>1903</v>
      </c>
      <c r="I18" s="93">
        <f>H18+1</f>
        <v>1904</v>
      </c>
      <c r="J18" s="93">
        <f>I18+1</f>
        <v>1905</v>
      </c>
      <c r="K18" s="14"/>
      <c r="L18" s="16"/>
      <c r="M18" s="14"/>
      <c r="N18" s="14"/>
      <c r="O18" s="14"/>
      <c r="P18" s="17"/>
    </row>
    <row r="19" spans="2:16" x14ac:dyDescent="0.2">
      <c r="B19" s="314" t="s">
        <v>6</v>
      </c>
      <c r="C19" s="314"/>
      <c r="D19" s="52" t="s">
        <v>7</v>
      </c>
      <c r="E19" s="210">
        <v>3.5000000000000003E-2</v>
      </c>
      <c r="F19" s="210">
        <v>3.5000000000000003E-2</v>
      </c>
      <c r="G19" s="210">
        <v>3.5000000000000003E-2</v>
      </c>
      <c r="H19" s="210">
        <v>0.03</v>
      </c>
      <c r="I19" s="210">
        <v>0.03</v>
      </c>
      <c r="J19" s="210">
        <v>0.03</v>
      </c>
      <c r="K19" s="16"/>
      <c r="L19" s="16"/>
      <c r="M19" s="16"/>
      <c r="N19" s="16"/>
      <c r="O19" s="16"/>
      <c r="P19" s="16"/>
    </row>
    <row r="20" spans="2:16" x14ac:dyDescent="0.2">
      <c r="B20" s="314" t="s">
        <v>169</v>
      </c>
      <c r="C20" s="314"/>
      <c r="D20" s="52" t="s">
        <v>7</v>
      </c>
      <c r="E20" s="18">
        <v>1</v>
      </c>
      <c r="F20" s="18">
        <f>E20*(1+F19)</f>
        <v>1.0349999999999999</v>
      </c>
      <c r="G20" s="18">
        <f>F20*(1+G19)</f>
        <v>1.0712249999999999</v>
      </c>
      <c r="H20" s="18">
        <f>G20*(1+H19)</f>
        <v>1.1033617499999999</v>
      </c>
      <c r="I20" s="18">
        <f>H20*(1+I19)</f>
        <v>1.1364626025</v>
      </c>
      <c r="J20" s="18">
        <f t="shared" ref="J20" si="0">I20*(1+J19)</f>
        <v>1.1705564805749999</v>
      </c>
      <c r="K20" s="16"/>
      <c r="L20" s="16"/>
      <c r="M20" s="16"/>
      <c r="N20" s="16"/>
      <c r="O20" s="16"/>
      <c r="P20" s="16"/>
    </row>
    <row r="21" spans="2:16" x14ac:dyDescent="0.2">
      <c r="B21" s="302" t="s">
        <v>8</v>
      </c>
      <c r="C21" s="302"/>
      <c r="D21" s="53" t="s">
        <v>7</v>
      </c>
      <c r="E21" s="210">
        <v>0.127</v>
      </c>
      <c r="F21" s="210">
        <f>E21-0.5%</f>
        <v>0.122</v>
      </c>
      <c r="G21" s="210">
        <f t="shared" ref="G21:J21" si="1">F21-0.5%</f>
        <v>0.11699999999999999</v>
      </c>
      <c r="H21" s="210">
        <f t="shared" si="1"/>
        <v>0.11199999999999999</v>
      </c>
      <c r="I21" s="210">
        <f t="shared" si="1"/>
        <v>0.10699999999999998</v>
      </c>
      <c r="J21" s="210">
        <f t="shared" si="1"/>
        <v>0.10199999999999998</v>
      </c>
      <c r="K21" s="16"/>
      <c r="L21" s="16"/>
      <c r="M21" s="16"/>
      <c r="N21" s="16"/>
      <c r="O21" s="16"/>
      <c r="P21" s="16"/>
    </row>
    <row r="22" spans="2:16" x14ac:dyDescent="0.2">
      <c r="B22" s="302" t="s">
        <v>9</v>
      </c>
      <c r="C22" s="302"/>
      <c r="D22" s="53" t="s">
        <v>7</v>
      </c>
      <c r="E22" s="18">
        <v>1</v>
      </c>
      <c r="F22" s="18">
        <f>E22*(1+F21)</f>
        <v>1.1219999999999999</v>
      </c>
      <c r="G22" s="18">
        <f>F22*(1+G21)</f>
        <v>1.2532739999999998</v>
      </c>
      <c r="H22" s="18">
        <f>G22*(1+H21)</f>
        <v>1.3936406879999998</v>
      </c>
      <c r="I22" s="18">
        <f>H22*(1+I21)</f>
        <v>1.5427602416159998</v>
      </c>
      <c r="J22" s="18">
        <f t="shared" ref="J22" si="2">I22*(1+J21)</f>
        <v>1.7001217862608315</v>
      </c>
      <c r="K22" s="16"/>
      <c r="L22" s="16"/>
      <c r="M22" s="16"/>
      <c r="N22" s="16"/>
      <c r="O22" s="16"/>
      <c r="P22" s="16"/>
    </row>
    <row r="23" spans="2:16" x14ac:dyDescent="0.2">
      <c r="B23" s="302" t="s">
        <v>196</v>
      </c>
      <c r="C23" s="302"/>
      <c r="D23" s="53" t="s">
        <v>197</v>
      </c>
      <c r="E23" s="20" t="str">
        <f>IFERROR(VLOOKUP(E18,Segédtábla!$D$4:$Q$15,14,FALSE),"---")</f>
        <v>---</v>
      </c>
      <c r="F23" s="20" t="str">
        <f>IFERROR(VLOOKUP(F18,Segédtábla!$D$4:$Q$15,14,FALSE),"---")</f>
        <v>---</v>
      </c>
      <c r="G23" s="20" t="str">
        <f>IFERROR(VLOOKUP(G18,Segédtábla!$D$4:$Q$15,14,FALSE),"---")</f>
        <v>---</v>
      </c>
      <c r="H23" s="20" t="str">
        <f>IFERROR(VLOOKUP(H18,Segédtábla!$D$4:$Q$15,14,FALSE),"---")</f>
        <v>---</v>
      </c>
      <c r="I23" s="20" t="str">
        <f>IFERROR(VLOOKUP(I18,Segédtábla!$D$4:$Q$15,14,FALSE),"---")</f>
        <v>---</v>
      </c>
      <c r="J23" s="20" t="str">
        <f>IFERROR(VLOOKUP(J18,Segédtábla!$D$4:$Q$15,14,FALSE),"---")</f>
        <v>---</v>
      </c>
      <c r="K23" s="16"/>
      <c r="L23" s="16"/>
      <c r="M23" s="16"/>
      <c r="N23" s="16"/>
      <c r="O23" s="16"/>
      <c r="P23" s="16"/>
    </row>
    <row r="24" spans="2:16" ht="11.45" customHeight="1" x14ac:dyDescent="0.2">
      <c r="B24" s="318" t="s">
        <v>236</v>
      </c>
      <c r="C24" s="318"/>
      <c r="D24" s="53" t="s">
        <v>197</v>
      </c>
      <c r="E24" s="20" t="str">
        <f t="shared" ref="E24:J24" si="3">IFERROR(ROUND(E23/12,0),"---")</f>
        <v>---</v>
      </c>
      <c r="F24" s="20" t="str">
        <f t="shared" si="3"/>
        <v>---</v>
      </c>
      <c r="G24" s="20" t="str">
        <f t="shared" si="3"/>
        <v>---</v>
      </c>
      <c r="H24" s="20" t="str">
        <f t="shared" si="3"/>
        <v>---</v>
      </c>
      <c r="I24" s="20" t="str">
        <f t="shared" si="3"/>
        <v>---</v>
      </c>
      <c r="J24" s="20" t="str">
        <f t="shared" si="3"/>
        <v>---</v>
      </c>
      <c r="K24" s="16"/>
      <c r="L24" s="16"/>
      <c r="M24" s="16"/>
      <c r="N24" s="16"/>
      <c r="O24" s="16"/>
      <c r="P24" s="16"/>
    </row>
    <row r="25" spans="2:16" x14ac:dyDescent="0.2">
      <c r="B25" s="54"/>
      <c r="C25" s="55"/>
      <c r="D25" s="53"/>
      <c r="E25" s="20"/>
      <c r="F25" s="20"/>
      <c r="G25" s="20"/>
      <c r="H25" s="20"/>
      <c r="I25" s="20"/>
    </row>
    <row r="26" spans="2:16" x14ac:dyDescent="0.2">
      <c r="B26" s="302" t="s">
        <v>105</v>
      </c>
      <c r="C26" s="302"/>
      <c r="D26" s="53" t="s">
        <v>7</v>
      </c>
      <c r="E26" s="210">
        <v>0.13</v>
      </c>
      <c r="F26" s="20"/>
    </row>
    <row r="27" spans="2:16" x14ac:dyDescent="0.2">
      <c r="B27" s="302" t="s">
        <v>285</v>
      </c>
      <c r="C27" s="302"/>
      <c r="D27" s="53" t="s">
        <v>11</v>
      </c>
      <c r="E27" s="20">
        <f>E28*65%</f>
        <v>173420</v>
      </c>
      <c r="F27" s="18"/>
    </row>
    <row r="28" spans="2:16" x14ac:dyDescent="0.2">
      <c r="B28" s="302" t="s">
        <v>284</v>
      </c>
      <c r="C28" s="302"/>
      <c r="D28" s="53" t="s">
        <v>11</v>
      </c>
      <c r="E28" s="211">
        <v>266800</v>
      </c>
      <c r="F28" s="18"/>
    </row>
    <row r="29" spans="2:16" x14ac:dyDescent="0.2">
      <c r="B29" s="302" t="s">
        <v>10</v>
      </c>
      <c r="C29" s="302"/>
      <c r="D29" s="53" t="s">
        <v>11</v>
      </c>
      <c r="E29" s="20">
        <f>E30/12</f>
        <v>100000</v>
      </c>
      <c r="F29" s="20"/>
    </row>
    <row r="30" spans="2:16" x14ac:dyDescent="0.2">
      <c r="B30" s="302" t="s">
        <v>12</v>
      </c>
      <c r="C30" s="302"/>
      <c r="D30" s="53" t="s">
        <v>11</v>
      </c>
      <c r="E30" s="211">
        <v>1200000</v>
      </c>
      <c r="F30" s="20"/>
    </row>
    <row r="31" spans="2:16" x14ac:dyDescent="0.2">
      <c r="B31" s="302" t="s">
        <v>90</v>
      </c>
      <c r="C31" s="302"/>
      <c r="D31" s="53" t="s">
        <v>11</v>
      </c>
      <c r="E31" s="211">
        <v>650000</v>
      </c>
      <c r="F31" s="20"/>
    </row>
    <row r="32" spans="2:16" x14ac:dyDescent="0.2">
      <c r="B32" s="302" t="s">
        <v>17</v>
      </c>
      <c r="C32" s="302"/>
      <c r="D32" s="56" t="s">
        <v>7</v>
      </c>
      <c r="E32" s="210">
        <v>0.2</v>
      </c>
      <c r="F32" s="20"/>
    </row>
    <row r="33" spans="2:23" x14ac:dyDescent="0.2">
      <c r="B33" s="302" t="s">
        <v>18</v>
      </c>
      <c r="C33" s="302"/>
      <c r="D33" s="53" t="s">
        <v>7</v>
      </c>
      <c r="E33" s="210">
        <v>0.9</v>
      </c>
      <c r="F33" s="20"/>
    </row>
    <row r="34" spans="2:23" x14ac:dyDescent="0.2">
      <c r="C34" s="55"/>
      <c r="D34" s="53"/>
      <c r="E34" s="21"/>
    </row>
    <row r="35" spans="2:23" ht="24.75" thickBot="1" x14ac:dyDescent="0.25">
      <c r="C35" s="94" t="s">
        <v>13</v>
      </c>
      <c r="D35" s="95"/>
      <c r="E35" s="96" t="s">
        <v>36</v>
      </c>
      <c r="F35" s="96" t="s">
        <v>37</v>
      </c>
      <c r="G35" s="96" t="s">
        <v>38</v>
      </c>
      <c r="H35" s="96" t="s">
        <v>39</v>
      </c>
      <c r="I35" s="96" t="s">
        <v>40</v>
      </c>
    </row>
    <row r="36" spans="2:23" ht="24" x14ac:dyDescent="0.2">
      <c r="C36" s="55" t="s">
        <v>32</v>
      </c>
      <c r="D36" s="53" t="s">
        <v>14</v>
      </c>
      <c r="E36" s="23">
        <v>2.42</v>
      </c>
      <c r="F36" s="303">
        <v>2.2000000000000002</v>
      </c>
      <c r="G36" s="23">
        <v>2.42</v>
      </c>
      <c r="H36" s="303">
        <v>2.2000000000000002</v>
      </c>
      <c r="I36" s="303">
        <v>2.85</v>
      </c>
    </row>
    <row r="37" spans="2:23" x14ac:dyDescent="0.2">
      <c r="C37" s="55" t="s">
        <v>33</v>
      </c>
      <c r="D37" s="53" t="s">
        <v>14</v>
      </c>
      <c r="E37" s="23">
        <v>2.85</v>
      </c>
      <c r="F37" s="303"/>
      <c r="G37" s="23">
        <v>2.85</v>
      </c>
      <c r="H37" s="303"/>
      <c r="I37" s="303"/>
    </row>
    <row r="38" spans="2:23" x14ac:dyDescent="0.2">
      <c r="C38" s="55"/>
      <c r="F38" s="23"/>
      <c r="G38" s="23"/>
      <c r="I38" s="23"/>
      <c r="J38" s="154"/>
    </row>
    <row r="39" spans="2:23" x14ac:dyDescent="0.2">
      <c r="C39" s="153"/>
      <c r="F39" s="154"/>
      <c r="H39" s="154"/>
      <c r="L39" s="154"/>
    </row>
    <row r="40" spans="2:23" ht="12" customHeight="1" x14ac:dyDescent="0.2">
      <c r="E40" s="299" t="s">
        <v>91</v>
      </c>
      <c r="F40" s="300"/>
      <c r="G40" s="301"/>
      <c r="H40" s="299" t="s">
        <v>0</v>
      </c>
      <c r="I40" s="300"/>
      <c r="J40" s="301"/>
      <c r="K40" s="299" t="s">
        <v>1</v>
      </c>
      <c r="L40" s="300"/>
      <c r="M40" s="301"/>
      <c r="N40" s="299" t="s">
        <v>2</v>
      </c>
      <c r="O40" s="300"/>
      <c r="P40" s="301"/>
      <c r="Q40" s="299" t="s">
        <v>3</v>
      </c>
      <c r="R40" s="300"/>
      <c r="S40" s="301"/>
      <c r="T40" s="299" t="s">
        <v>4</v>
      </c>
      <c r="U40" s="300"/>
      <c r="V40" s="300"/>
      <c r="W40" s="47"/>
    </row>
    <row r="41" spans="2:23" ht="12" customHeight="1" x14ac:dyDescent="0.2">
      <c r="B41" s="151"/>
      <c r="C41" s="68"/>
      <c r="D41" s="151"/>
      <c r="E41" s="304">
        <f>YEAR(E14)</f>
        <v>1900</v>
      </c>
      <c r="F41" s="308"/>
      <c r="G41" s="306"/>
      <c r="H41" s="304">
        <f>E41+1</f>
        <v>1901</v>
      </c>
      <c r="I41" s="308"/>
      <c r="J41" s="306"/>
      <c r="K41" s="304">
        <f>E41+2</f>
        <v>1902</v>
      </c>
      <c r="L41" s="308"/>
      <c r="M41" s="306"/>
      <c r="N41" s="304">
        <f>E41+3</f>
        <v>1903</v>
      </c>
      <c r="O41" s="308"/>
      <c r="P41" s="306"/>
      <c r="Q41" s="304">
        <f>E41+4</f>
        <v>1904</v>
      </c>
      <c r="R41" s="308"/>
      <c r="S41" s="306"/>
      <c r="T41" s="304">
        <f>E41+5</f>
        <v>1905</v>
      </c>
      <c r="U41" s="308"/>
      <c r="V41" s="308"/>
      <c r="W41" s="47"/>
    </row>
    <row r="42" spans="2:23" ht="24" customHeight="1" x14ac:dyDescent="0.2">
      <c r="B42" s="316" t="s">
        <v>41</v>
      </c>
      <c r="C42" s="308" t="s">
        <v>191</v>
      </c>
      <c r="D42" s="319" t="s">
        <v>194</v>
      </c>
      <c r="E42" s="304" t="s">
        <v>193</v>
      </c>
      <c r="F42" s="308" t="s">
        <v>234</v>
      </c>
      <c r="G42" s="306" t="s">
        <v>266</v>
      </c>
      <c r="H42" s="304" t="s">
        <v>193</v>
      </c>
      <c r="I42" s="308" t="s">
        <v>234</v>
      </c>
      <c r="J42" s="306" t="s">
        <v>266</v>
      </c>
      <c r="K42" s="304" t="s">
        <v>193</v>
      </c>
      <c r="L42" s="308" t="s">
        <v>234</v>
      </c>
      <c r="M42" s="306" t="s">
        <v>266</v>
      </c>
      <c r="N42" s="304" t="s">
        <v>193</v>
      </c>
      <c r="O42" s="308" t="s">
        <v>234</v>
      </c>
      <c r="P42" s="306" t="s">
        <v>266</v>
      </c>
      <c r="Q42" s="304" t="s">
        <v>193</v>
      </c>
      <c r="R42" s="308" t="s">
        <v>234</v>
      </c>
      <c r="S42" s="306" t="s">
        <v>266</v>
      </c>
      <c r="T42" s="304" t="s">
        <v>193</v>
      </c>
      <c r="U42" s="308" t="s">
        <v>234</v>
      </c>
      <c r="V42" s="308" t="s">
        <v>266</v>
      </c>
      <c r="W42" s="47"/>
    </row>
    <row r="43" spans="2:23" ht="22.5" customHeight="1" thickBot="1" x14ac:dyDescent="0.25">
      <c r="B43" s="317"/>
      <c r="C43" s="309"/>
      <c r="D43" s="320"/>
      <c r="E43" s="305"/>
      <c r="F43" s="309"/>
      <c r="G43" s="307"/>
      <c r="H43" s="305"/>
      <c r="I43" s="309"/>
      <c r="J43" s="307"/>
      <c r="K43" s="305"/>
      <c r="L43" s="309"/>
      <c r="M43" s="307"/>
      <c r="N43" s="305"/>
      <c r="O43" s="309"/>
      <c r="P43" s="307"/>
      <c r="Q43" s="305"/>
      <c r="R43" s="309"/>
      <c r="S43" s="307"/>
      <c r="T43" s="305"/>
      <c r="U43" s="309"/>
      <c r="V43" s="309"/>
      <c r="W43" s="47"/>
    </row>
    <row r="44" spans="2:23" x14ac:dyDescent="0.2">
      <c r="B44" s="160" t="s">
        <v>42</v>
      </c>
      <c r="C44" s="212" t="s">
        <v>19</v>
      </c>
      <c r="D44" s="154">
        <v>1</v>
      </c>
      <c r="E44" s="214"/>
      <c r="F44" s="215"/>
      <c r="G44" s="216"/>
      <c r="H44" s="217"/>
      <c r="I44" s="215"/>
      <c r="J44" s="218"/>
      <c r="K44" s="214"/>
      <c r="L44" s="215"/>
      <c r="M44" s="216"/>
      <c r="N44" s="217"/>
      <c r="O44" s="215"/>
      <c r="P44" s="218"/>
      <c r="Q44" s="214"/>
      <c r="R44" s="215"/>
      <c r="S44" s="218"/>
      <c r="T44" s="214"/>
      <c r="U44" s="215"/>
      <c r="V44" s="218"/>
      <c r="W44" s="184"/>
    </row>
    <row r="45" spans="2:23" x14ac:dyDescent="0.2">
      <c r="B45" s="315" t="s">
        <v>43</v>
      </c>
      <c r="C45" s="212" t="s">
        <v>31</v>
      </c>
      <c r="D45" s="154">
        <v>1.2</v>
      </c>
      <c r="E45" s="214"/>
      <c r="F45" s="215"/>
      <c r="G45" s="216"/>
      <c r="H45" s="217"/>
      <c r="I45" s="215"/>
      <c r="J45" s="218"/>
      <c r="K45" s="214"/>
      <c r="L45" s="215"/>
      <c r="M45" s="216"/>
      <c r="N45" s="217"/>
      <c r="O45" s="215"/>
      <c r="P45" s="218"/>
      <c r="Q45" s="214"/>
      <c r="R45" s="215"/>
      <c r="S45" s="218"/>
      <c r="T45" s="214"/>
      <c r="U45" s="215"/>
      <c r="V45" s="218"/>
      <c r="W45" s="184"/>
    </row>
    <row r="46" spans="2:23" x14ac:dyDescent="0.2">
      <c r="B46" s="315"/>
      <c r="C46" s="212" t="s">
        <v>15</v>
      </c>
      <c r="D46" s="154">
        <v>0.8</v>
      </c>
      <c r="E46" s="214"/>
      <c r="F46" s="215"/>
      <c r="G46" s="216"/>
      <c r="H46" s="217"/>
      <c r="I46" s="215"/>
      <c r="J46" s="218"/>
      <c r="K46" s="214"/>
      <c r="L46" s="215"/>
      <c r="M46" s="216"/>
      <c r="N46" s="217"/>
      <c r="O46" s="215"/>
      <c r="P46" s="218"/>
      <c r="Q46" s="214"/>
      <c r="R46" s="215"/>
      <c r="S46" s="218"/>
      <c r="T46" s="214"/>
      <c r="U46" s="215"/>
      <c r="V46" s="218"/>
      <c r="W46" s="184"/>
    </row>
    <row r="47" spans="2:23" x14ac:dyDescent="0.2">
      <c r="B47" s="315" t="s">
        <v>44</v>
      </c>
      <c r="C47" s="212" t="s">
        <v>15</v>
      </c>
      <c r="D47" s="154">
        <v>1.2</v>
      </c>
      <c r="E47" s="214"/>
      <c r="F47" s="215"/>
      <c r="G47" s="216"/>
      <c r="H47" s="217"/>
      <c r="I47" s="215"/>
      <c r="J47" s="218"/>
      <c r="K47" s="214"/>
      <c r="L47" s="215"/>
      <c r="M47" s="216"/>
      <c r="N47" s="217"/>
      <c r="O47" s="215"/>
      <c r="P47" s="218"/>
      <c r="Q47" s="214"/>
      <c r="R47" s="215"/>
      <c r="S47" s="218"/>
      <c r="T47" s="214"/>
      <c r="U47" s="215"/>
      <c r="V47" s="218"/>
      <c r="W47" s="184"/>
    </row>
    <row r="48" spans="2:23" x14ac:dyDescent="0.2">
      <c r="B48" s="315"/>
      <c r="C48" s="212" t="s">
        <v>16</v>
      </c>
      <c r="D48" s="154">
        <v>1</v>
      </c>
      <c r="E48" s="214"/>
      <c r="F48" s="215"/>
      <c r="G48" s="216"/>
      <c r="H48" s="217"/>
      <c r="I48" s="215"/>
      <c r="J48" s="218"/>
      <c r="K48" s="214"/>
      <c r="L48" s="215"/>
      <c r="M48" s="216"/>
      <c r="N48" s="217"/>
      <c r="O48" s="215"/>
      <c r="P48" s="218"/>
      <c r="Q48" s="214"/>
      <c r="R48" s="215"/>
      <c r="S48" s="218"/>
      <c r="T48" s="214"/>
      <c r="U48" s="215"/>
      <c r="V48" s="218"/>
      <c r="W48" s="184"/>
    </row>
    <row r="49" spans="2:23" x14ac:dyDescent="0.2">
      <c r="B49" s="315"/>
      <c r="C49" s="212" t="s">
        <v>19</v>
      </c>
      <c r="D49" s="154">
        <v>0.8</v>
      </c>
      <c r="E49" s="214"/>
      <c r="F49" s="215"/>
      <c r="G49" s="216"/>
      <c r="H49" s="217"/>
      <c r="I49" s="215"/>
      <c r="J49" s="218"/>
      <c r="K49" s="214"/>
      <c r="L49" s="215"/>
      <c r="M49" s="216"/>
      <c r="N49" s="217"/>
      <c r="O49" s="215"/>
      <c r="P49" s="218"/>
      <c r="Q49" s="214"/>
      <c r="R49" s="215"/>
      <c r="S49" s="218"/>
      <c r="T49" s="214"/>
      <c r="U49" s="215"/>
      <c r="V49" s="218"/>
      <c r="W49" s="184"/>
    </row>
    <row r="50" spans="2:23" x14ac:dyDescent="0.2">
      <c r="B50" s="315" t="s">
        <v>45</v>
      </c>
      <c r="C50" s="212" t="s">
        <v>15</v>
      </c>
      <c r="D50" s="154">
        <v>1.2</v>
      </c>
      <c r="E50" s="219"/>
      <c r="F50" s="215"/>
      <c r="G50" s="216"/>
      <c r="H50" s="220"/>
      <c r="I50" s="215"/>
      <c r="J50" s="218"/>
      <c r="K50" s="219"/>
      <c r="L50" s="215"/>
      <c r="M50" s="216"/>
      <c r="N50" s="220"/>
      <c r="O50" s="215"/>
      <c r="P50" s="218"/>
      <c r="Q50" s="219"/>
      <c r="R50" s="215"/>
      <c r="S50" s="218"/>
      <c r="T50" s="219"/>
      <c r="U50" s="215"/>
      <c r="V50" s="218"/>
      <c r="W50" s="184"/>
    </row>
    <row r="51" spans="2:23" x14ac:dyDescent="0.2">
      <c r="B51" s="315"/>
      <c r="C51" s="212" t="s">
        <v>16</v>
      </c>
      <c r="D51" s="154">
        <v>1</v>
      </c>
      <c r="E51" s="219"/>
      <c r="F51" s="215"/>
      <c r="G51" s="216"/>
      <c r="H51" s="220"/>
      <c r="I51" s="215"/>
      <c r="J51" s="218"/>
      <c r="K51" s="219"/>
      <c r="L51" s="215"/>
      <c r="M51" s="216"/>
      <c r="N51" s="220"/>
      <c r="O51" s="215"/>
      <c r="P51" s="218"/>
      <c r="Q51" s="219"/>
      <c r="R51" s="215"/>
      <c r="S51" s="218"/>
      <c r="T51" s="219"/>
      <c r="U51" s="215"/>
      <c r="V51" s="218"/>
      <c r="W51" s="184"/>
    </row>
    <row r="52" spans="2:23" x14ac:dyDescent="0.2">
      <c r="B52" s="315"/>
      <c r="C52" s="212" t="s">
        <v>19</v>
      </c>
      <c r="D52" s="154">
        <v>1</v>
      </c>
      <c r="E52" s="219"/>
      <c r="F52" s="215"/>
      <c r="G52" s="216"/>
      <c r="H52" s="220"/>
      <c r="I52" s="215"/>
      <c r="J52" s="218"/>
      <c r="K52" s="219"/>
      <c r="L52" s="215"/>
      <c r="M52" s="216"/>
      <c r="N52" s="220"/>
      <c r="O52" s="215"/>
      <c r="P52" s="218"/>
      <c r="Q52" s="219"/>
      <c r="R52" s="215"/>
      <c r="S52" s="218"/>
      <c r="T52" s="219"/>
      <c r="U52" s="215"/>
      <c r="V52" s="218"/>
      <c r="W52" s="184"/>
    </row>
    <row r="53" spans="2:23" x14ac:dyDescent="0.2">
      <c r="B53" s="315"/>
      <c r="C53" s="212" t="s">
        <v>46</v>
      </c>
      <c r="D53" s="154">
        <v>0.8</v>
      </c>
      <c r="E53" s="219"/>
      <c r="F53" s="215"/>
      <c r="G53" s="216"/>
      <c r="H53" s="220"/>
      <c r="I53" s="215"/>
      <c r="J53" s="218"/>
      <c r="K53" s="219"/>
      <c r="L53" s="215"/>
      <c r="M53" s="216"/>
      <c r="N53" s="220"/>
      <c r="O53" s="215"/>
      <c r="P53" s="218"/>
      <c r="Q53" s="219"/>
      <c r="R53" s="215"/>
      <c r="S53" s="218"/>
      <c r="T53" s="219"/>
      <c r="U53" s="215"/>
      <c r="V53" s="218"/>
      <c r="W53" s="184"/>
    </row>
    <row r="54" spans="2:23" ht="23.45" customHeight="1" x14ac:dyDescent="0.2">
      <c r="B54" s="175" t="s">
        <v>265</v>
      </c>
      <c r="C54" s="213" t="s">
        <v>281</v>
      </c>
      <c r="D54" s="154">
        <v>1</v>
      </c>
      <c r="E54" s="219"/>
      <c r="F54" s="215"/>
      <c r="G54" s="216"/>
      <c r="H54" s="220"/>
      <c r="I54" s="215"/>
      <c r="J54" s="218"/>
      <c r="K54" s="219"/>
      <c r="L54" s="215"/>
      <c r="M54" s="216"/>
      <c r="N54" s="220"/>
      <c r="O54" s="215"/>
      <c r="P54" s="218"/>
      <c r="Q54" s="219"/>
      <c r="R54" s="215"/>
      <c r="S54" s="218"/>
      <c r="T54" s="219"/>
      <c r="U54" s="215"/>
      <c r="V54" s="218"/>
      <c r="W54" s="185"/>
    </row>
    <row r="55" spans="2:23" ht="24" x14ac:dyDescent="0.2">
      <c r="B55" s="175" t="s">
        <v>279</v>
      </c>
      <c r="C55" s="213" t="s">
        <v>281</v>
      </c>
      <c r="D55" s="181">
        <v>1</v>
      </c>
      <c r="E55" s="219"/>
      <c r="F55" s="215"/>
      <c r="G55" s="216"/>
      <c r="H55" s="219"/>
      <c r="I55" s="215"/>
      <c r="J55" s="216"/>
      <c r="K55" s="219"/>
      <c r="L55" s="215"/>
      <c r="M55" s="216"/>
      <c r="N55" s="219"/>
      <c r="O55" s="215"/>
      <c r="P55" s="216"/>
      <c r="Q55" s="219"/>
      <c r="R55" s="215"/>
      <c r="S55" s="216"/>
      <c r="T55" s="219"/>
      <c r="U55" s="215"/>
      <c r="V55" s="216"/>
      <c r="W55" s="185"/>
    </row>
    <row r="56" spans="2:23" x14ac:dyDescent="0.2">
      <c r="C56" s="57" t="s">
        <v>20</v>
      </c>
      <c r="D56" s="58"/>
      <c r="E56" s="163">
        <f>SUM(E44:E54)</f>
        <v>0</v>
      </c>
      <c r="G56" s="136"/>
      <c r="H56" s="97">
        <f>SUM(H44:H54)</f>
        <v>0</v>
      </c>
      <c r="K56" s="163">
        <f>SUM(K44:K54)</f>
        <v>0</v>
      </c>
      <c r="M56" s="136"/>
      <c r="N56" s="97">
        <f>SUM(N44:N54)</f>
        <v>0</v>
      </c>
      <c r="Q56" s="163">
        <f>SUM(Q44:Q54)</f>
        <v>0</v>
      </c>
      <c r="T56" s="163">
        <f>SUM(T44:T54)</f>
        <v>0</v>
      </c>
      <c r="U56" s="24"/>
      <c r="W56" s="183"/>
    </row>
    <row r="57" spans="2:23" ht="36" x14ac:dyDescent="0.2">
      <c r="C57" s="190" t="s">
        <v>282</v>
      </c>
      <c r="E57" s="163">
        <f>SUM(E44:E55)</f>
        <v>0</v>
      </c>
      <c r="H57" s="163">
        <f>SUM(H44:H55)</f>
        <v>0</v>
      </c>
      <c r="K57" s="163">
        <f>SUM(K44:K55)</f>
        <v>0</v>
      </c>
      <c r="N57" s="163">
        <f>SUM(N44:N55)</f>
        <v>0</v>
      </c>
      <c r="Q57" s="163">
        <f>SUM(Q44:Q55)</f>
        <v>0</v>
      </c>
      <c r="T57" s="163">
        <f>SUM(T44:T55)</f>
        <v>0</v>
      </c>
      <c r="W57" s="173"/>
    </row>
  </sheetData>
  <sheetProtection algorithmName="SHA-512" hashValue="EWyXcnoE7x4KPEo5P60Xc/r2YbRJvYT2LEwmjbmgho4r+A44LTXnqIbslIeZHXziVHgAyIO8qvsRqGug1RoHQQ==" saltValue="Uj/t+7Y3UP0b9HRdwHnuOg==" spinCount="100000" sheet="1" objects="1" scenarios="1"/>
  <mergeCells count="61">
    <mergeCell ref="T40:V40"/>
    <mergeCell ref="E40:G40"/>
    <mergeCell ref="E41:G41"/>
    <mergeCell ref="V42:V43"/>
    <mergeCell ref="N41:P41"/>
    <mergeCell ref="Q41:S41"/>
    <mergeCell ref="T41:V41"/>
    <mergeCell ref="K41:M41"/>
    <mergeCell ref="T42:T43"/>
    <mergeCell ref="U42:U43"/>
    <mergeCell ref="R42:R43"/>
    <mergeCell ref="Q42:Q43"/>
    <mergeCell ref="S42:S43"/>
    <mergeCell ref="H41:J41"/>
    <mergeCell ref="H40:J40"/>
    <mergeCell ref="L42:L43"/>
    <mergeCell ref="D42:D43"/>
    <mergeCell ref="F42:F43"/>
    <mergeCell ref="E42:E43"/>
    <mergeCell ref="H42:H43"/>
    <mergeCell ref="J42:J43"/>
    <mergeCell ref="G42:G43"/>
    <mergeCell ref="I42:I43"/>
    <mergeCell ref="B22:C22"/>
    <mergeCell ref="B26:C26"/>
    <mergeCell ref="B23:C23"/>
    <mergeCell ref="B24:C24"/>
    <mergeCell ref="B30:C30"/>
    <mergeCell ref="B50:B53"/>
    <mergeCell ref="B45:B46"/>
    <mergeCell ref="B47:B49"/>
    <mergeCell ref="C42:C43"/>
    <mergeCell ref="B42:B43"/>
    <mergeCell ref="E11:G11"/>
    <mergeCell ref="E12:G12"/>
    <mergeCell ref="B12:D12"/>
    <mergeCell ref="B11:D11"/>
    <mergeCell ref="B21:C21"/>
    <mergeCell ref="B14:D14"/>
    <mergeCell ref="B15:D15"/>
    <mergeCell ref="B17:C17"/>
    <mergeCell ref="B18:C18"/>
    <mergeCell ref="B19:C19"/>
    <mergeCell ref="B20:C20"/>
    <mergeCell ref="K42:K43"/>
    <mergeCell ref="M42:M43"/>
    <mergeCell ref="O42:O43"/>
    <mergeCell ref="P42:P43"/>
    <mergeCell ref="N42:N43"/>
    <mergeCell ref="K40:M40"/>
    <mergeCell ref="N40:P40"/>
    <mergeCell ref="Q40:S40"/>
    <mergeCell ref="B27:C27"/>
    <mergeCell ref="B28:C28"/>
    <mergeCell ref="I36:I37"/>
    <mergeCell ref="B29:C29"/>
    <mergeCell ref="B32:C32"/>
    <mergeCell ref="B33:C33"/>
    <mergeCell ref="F36:F37"/>
    <mergeCell ref="H36:H37"/>
    <mergeCell ref="B31:C31"/>
  </mergeCells>
  <dataValidations count="1">
    <dataValidation type="list" allowBlank="1" showInputMessage="1" showErrorMessage="1" sqref="E12" xr:uid="{00000000-0002-0000-0300-000000000000}">
      <formula1>$E$35:$I$35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1000000}">
          <x14:formula1>
            <xm:f>Segédtábla!$B$2:$B$42</xm:f>
          </x14:formula1>
          <xm:sqref>E11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0:BD122"/>
  <sheetViews>
    <sheetView showGridLines="0" tabSelected="1" zoomScaleNormal="100" workbookViewId="0">
      <selection activeCell="A11" sqref="A11:C12"/>
    </sheetView>
  </sheetViews>
  <sheetFormatPr defaultColWidth="15.7109375" defaultRowHeight="12" x14ac:dyDescent="0.2"/>
  <cols>
    <col min="1" max="1" width="33.42578125" style="3" bestFit="1" customWidth="1"/>
    <col min="2" max="2" width="26.7109375" style="3" customWidth="1"/>
    <col min="3" max="5" width="15.7109375" style="3" customWidth="1"/>
    <col min="6" max="10" width="15.7109375" style="3"/>
    <col min="11" max="11" width="27.5703125" style="3" bestFit="1" customWidth="1"/>
    <col min="12" max="21" width="15.7109375" style="3" customWidth="1"/>
    <col min="22" max="28" width="15.7109375" style="3"/>
    <col min="29" max="30" width="15.7109375" style="3" customWidth="1"/>
    <col min="31" max="37" width="15.7109375" style="3"/>
    <col min="38" max="39" width="15.7109375" style="3" customWidth="1"/>
    <col min="40" max="46" width="15.7109375" style="3"/>
    <col min="47" max="48" width="15.7109375" style="3" customWidth="1"/>
    <col min="49" max="16384" width="15.7109375" style="3"/>
  </cols>
  <sheetData>
    <row r="10" spans="1:56" x14ac:dyDescent="0.2">
      <c r="J10" s="12"/>
    </row>
    <row r="11" spans="1:56" s="2" customFormat="1" ht="24.75" customHeight="1" x14ac:dyDescent="0.2">
      <c r="A11" s="321" t="s">
        <v>260</v>
      </c>
      <c r="B11" s="321"/>
      <c r="C11" s="321"/>
      <c r="D11" s="327" t="s">
        <v>91</v>
      </c>
      <c r="E11" s="328">
        <f>'Bemeneti adatok'!E18</f>
        <v>1900</v>
      </c>
      <c r="F11" s="3" t="s">
        <v>108</v>
      </c>
      <c r="G11" s="3" t="s">
        <v>109</v>
      </c>
      <c r="H11" s="325"/>
      <c r="I11" s="325"/>
      <c r="J11" s="325"/>
      <c r="K11" s="326"/>
      <c r="L11" s="327" t="s">
        <v>0</v>
      </c>
      <c r="M11" s="328">
        <f>'Bemeneti adatok'!$F$18</f>
        <v>1901</v>
      </c>
      <c r="N11" s="11" t="s">
        <v>108</v>
      </c>
      <c r="O11" s="3" t="s">
        <v>109</v>
      </c>
      <c r="P11" s="61" t="s">
        <v>137</v>
      </c>
      <c r="Q11" s="323"/>
      <c r="R11" s="323"/>
      <c r="S11" s="323"/>
      <c r="T11" s="324"/>
      <c r="U11" s="327" t="s">
        <v>1</v>
      </c>
      <c r="V11" s="328">
        <f>'Bemeneti adatok'!$G$18</f>
        <v>1902</v>
      </c>
      <c r="W11" s="11" t="s">
        <v>108</v>
      </c>
      <c r="X11" s="3" t="s">
        <v>109</v>
      </c>
      <c r="Y11" s="61" t="s">
        <v>137</v>
      </c>
      <c r="Z11" s="323"/>
      <c r="AA11" s="323"/>
      <c r="AB11" s="323"/>
      <c r="AC11" s="324"/>
      <c r="AD11" s="327" t="s">
        <v>2</v>
      </c>
      <c r="AE11" s="328">
        <f>'Bemeneti adatok'!$H$18</f>
        <v>1903</v>
      </c>
      <c r="AF11" s="11" t="s">
        <v>108</v>
      </c>
      <c r="AG11" s="3" t="s">
        <v>109</v>
      </c>
      <c r="AH11" s="61" t="s">
        <v>137</v>
      </c>
      <c r="AI11" s="323"/>
      <c r="AJ11" s="323"/>
      <c r="AK11" s="323"/>
      <c r="AL11" s="324"/>
      <c r="AM11" s="327" t="s">
        <v>3</v>
      </c>
      <c r="AN11" s="328">
        <f>'Bemeneti adatok'!$I$18</f>
        <v>1904</v>
      </c>
      <c r="AO11" s="11" t="s">
        <v>108</v>
      </c>
      <c r="AP11" s="3" t="s">
        <v>109</v>
      </c>
      <c r="AQ11" s="61" t="s">
        <v>137</v>
      </c>
      <c r="AR11" s="323"/>
      <c r="AS11" s="323"/>
      <c r="AT11" s="323"/>
      <c r="AU11" s="324"/>
      <c r="AV11" s="329" t="s">
        <v>4</v>
      </c>
      <c r="AW11" s="328">
        <f>'Bemeneti adatok'!$J$18</f>
        <v>1905</v>
      </c>
      <c r="AX11" s="11" t="s">
        <v>108</v>
      </c>
      <c r="AY11" s="3" t="s">
        <v>109</v>
      </c>
      <c r="AZ11" s="61" t="s">
        <v>137</v>
      </c>
      <c r="BA11" s="325"/>
      <c r="BB11" s="325"/>
      <c r="BC11" s="325"/>
      <c r="BD11" s="325"/>
    </row>
    <row r="12" spans="1:56" x14ac:dyDescent="0.2">
      <c r="A12" s="321"/>
      <c r="B12" s="321"/>
      <c r="C12" s="321"/>
      <c r="D12" s="327"/>
      <c r="E12" s="328"/>
      <c r="F12" s="11">
        <f>'Bemeneti adatok'!$E$15</f>
        <v>0</v>
      </c>
      <c r="G12" s="61">
        <f>'Bemeneti adatok'!$E$26</f>
        <v>0.13</v>
      </c>
      <c r="H12" s="325"/>
      <c r="I12" s="325"/>
      <c r="J12" s="325"/>
      <c r="K12" s="326"/>
      <c r="L12" s="327"/>
      <c r="M12" s="328"/>
      <c r="N12" s="11">
        <v>12</v>
      </c>
      <c r="O12" s="61">
        <f>'Bemeneti adatok'!$E$26</f>
        <v>0.13</v>
      </c>
      <c r="P12" s="62">
        <f>'Bemeneti adatok'!$F$22</f>
        <v>1.1219999999999999</v>
      </c>
      <c r="Q12" s="323"/>
      <c r="R12" s="323"/>
      <c r="S12" s="323"/>
      <c r="T12" s="324"/>
      <c r="U12" s="327"/>
      <c r="V12" s="328"/>
      <c r="W12" s="11">
        <v>12</v>
      </c>
      <c r="X12" s="61">
        <f>'Bemeneti adatok'!$E$26</f>
        <v>0.13</v>
      </c>
      <c r="Y12" s="62">
        <f>'Bemeneti adatok'!$G$22</f>
        <v>1.2532739999999998</v>
      </c>
      <c r="Z12" s="323"/>
      <c r="AA12" s="323"/>
      <c r="AB12" s="323"/>
      <c r="AC12" s="324"/>
      <c r="AD12" s="327"/>
      <c r="AE12" s="328"/>
      <c r="AF12" s="11">
        <v>12</v>
      </c>
      <c r="AG12" s="61">
        <f>'Bemeneti adatok'!$E$26</f>
        <v>0.13</v>
      </c>
      <c r="AH12" s="62">
        <f>'Bemeneti adatok'!$H$22</f>
        <v>1.3936406879999998</v>
      </c>
      <c r="AI12" s="323"/>
      <c r="AJ12" s="323"/>
      <c r="AK12" s="323"/>
      <c r="AL12" s="324"/>
      <c r="AM12" s="327"/>
      <c r="AN12" s="328"/>
      <c r="AO12" s="11">
        <v>12</v>
      </c>
      <c r="AP12" s="61">
        <f>'Bemeneti adatok'!$E$26</f>
        <v>0.13</v>
      </c>
      <c r="AQ12" s="62">
        <f>'Bemeneti adatok'!$I$22</f>
        <v>1.5427602416159998</v>
      </c>
      <c r="AR12" s="323"/>
      <c r="AS12" s="323"/>
      <c r="AT12" s="323"/>
      <c r="AU12" s="324"/>
      <c r="AV12" s="329"/>
      <c r="AW12" s="328"/>
      <c r="AX12" s="11">
        <v>12</v>
      </c>
      <c r="AY12" s="61">
        <f>'Bemeneti adatok'!$E$26</f>
        <v>0.13</v>
      </c>
      <c r="AZ12" s="62">
        <f>'Bemeneti adatok'!$J$22</f>
        <v>1.7001217862608315</v>
      </c>
      <c r="BA12" s="325"/>
      <c r="BB12" s="325"/>
      <c r="BC12" s="325"/>
      <c r="BD12" s="325"/>
    </row>
    <row r="13" spans="1:56" s="2" customFormat="1" ht="60.75" thickBot="1" x14ac:dyDescent="0.25">
      <c r="A13" s="109" t="s">
        <v>106</v>
      </c>
      <c r="B13" s="109" t="s">
        <v>171</v>
      </c>
      <c r="C13" s="109" t="s">
        <v>166</v>
      </c>
      <c r="D13" s="110" t="s">
        <v>107</v>
      </c>
      <c r="E13" s="109" t="s">
        <v>115</v>
      </c>
      <c r="F13" s="109" t="s">
        <v>110</v>
      </c>
      <c r="G13" s="109" t="s">
        <v>111</v>
      </c>
      <c r="H13" s="109" t="s">
        <v>112</v>
      </c>
      <c r="I13" s="109" t="s">
        <v>170</v>
      </c>
      <c r="J13" s="109" t="s">
        <v>113</v>
      </c>
      <c r="K13" s="111" t="s">
        <v>114</v>
      </c>
      <c r="L13" s="110" t="s">
        <v>107</v>
      </c>
      <c r="M13" s="109" t="s">
        <v>115</v>
      </c>
      <c r="N13" s="109" t="s">
        <v>110</v>
      </c>
      <c r="O13" s="109" t="s">
        <v>111</v>
      </c>
      <c r="P13" s="109" t="s">
        <v>112</v>
      </c>
      <c r="Q13" s="109" t="s">
        <v>170</v>
      </c>
      <c r="R13" s="109" t="s">
        <v>113</v>
      </c>
      <c r="S13" s="109" t="s">
        <v>114</v>
      </c>
      <c r="T13" s="111" t="s">
        <v>138</v>
      </c>
      <c r="U13" s="110" t="s">
        <v>107</v>
      </c>
      <c r="V13" s="109" t="s">
        <v>115</v>
      </c>
      <c r="W13" s="109" t="s">
        <v>110</v>
      </c>
      <c r="X13" s="109" t="s">
        <v>111</v>
      </c>
      <c r="Y13" s="109" t="s">
        <v>112</v>
      </c>
      <c r="Z13" s="109" t="s">
        <v>170</v>
      </c>
      <c r="AA13" s="109" t="s">
        <v>113</v>
      </c>
      <c r="AB13" s="109" t="s">
        <v>114</v>
      </c>
      <c r="AC13" s="111" t="s">
        <v>138</v>
      </c>
      <c r="AD13" s="110" t="s">
        <v>107</v>
      </c>
      <c r="AE13" s="109" t="s">
        <v>115</v>
      </c>
      <c r="AF13" s="109" t="s">
        <v>110</v>
      </c>
      <c r="AG13" s="109" t="s">
        <v>111</v>
      </c>
      <c r="AH13" s="109" t="s">
        <v>112</v>
      </c>
      <c r="AI13" s="109" t="s">
        <v>170</v>
      </c>
      <c r="AJ13" s="109" t="s">
        <v>113</v>
      </c>
      <c r="AK13" s="109" t="s">
        <v>114</v>
      </c>
      <c r="AL13" s="111" t="s">
        <v>138</v>
      </c>
      <c r="AM13" s="110" t="s">
        <v>107</v>
      </c>
      <c r="AN13" s="109" t="s">
        <v>115</v>
      </c>
      <c r="AO13" s="109" t="s">
        <v>110</v>
      </c>
      <c r="AP13" s="109" t="s">
        <v>111</v>
      </c>
      <c r="AQ13" s="109" t="s">
        <v>112</v>
      </c>
      <c r="AR13" s="109" t="s">
        <v>170</v>
      </c>
      <c r="AS13" s="109" t="s">
        <v>113</v>
      </c>
      <c r="AT13" s="109" t="s">
        <v>114</v>
      </c>
      <c r="AU13" s="111" t="s">
        <v>138</v>
      </c>
      <c r="AV13" s="109" t="s">
        <v>107</v>
      </c>
      <c r="AW13" s="109" t="s">
        <v>115</v>
      </c>
      <c r="AX13" s="109" t="s">
        <v>110</v>
      </c>
      <c r="AY13" s="109" t="s">
        <v>111</v>
      </c>
      <c r="AZ13" s="109" t="s">
        <v>112</v>
      </c>
      <c r="BA13" s="109" t="s">
        <v>170</v>
      </c>
      <c r="BB13" s="109" t="s">
        <v>113</v>
      </c>
      <c r="BC13" s="109" t="s">
        <v>114</v>
      </c>
      <c r="BD13" s="109" t="s">
        <v>138</v>
      </c>
    </row>
    <row r="14" spans="1:56" x14ac:dyDescent="0.2">
      <c r="A14" s="221" t="s">
        <v>136</v>
      </c>
      <c r="B14" s="222"/>
      <c r="C14" s="222"/>
      <c r="D14" s="223"/>
      <c r="E14" s="224"/>
      <c r="F14" s="63">
        <f t="shared" ref="F14:F33" si="0">$B14*$D14*$E14*$F$12</f>
        <v>0</v>
      </c>
      <c r="G14" s="63">
        <f t="shared" ref="G14:G33" si="1">F14*$G$12</f>
        <v>0</v>
      </c>
      <c r="H14" s="63">
        <f t="shared" ref="H14:H33" si="2">F14+G14</f>
        <v>0</v>
      </c>
      <c r="I14" s="63">
        <f>$C14*$D14*$F$12</f>
        <v>0</v>
      </c>
      <c r="J14" s="222"/>
      <c r="K14" s="112">
        <f t="shared" ref="K14:K33" si="3">H14+I14+J14</f>
        <v>0</v>
      </c>
      <c r="L14" s="223"/>
      <c r="M14" s="224"/>
      <c r="N14" s="63">
        <f t="shared" ref="N14:N33" si="4">$B14*$L14*$M14*$N$12</f>
        <v>0</v>
      </c>
      <c r="O14" s="63">
        <f t="shared" ref="O14:O33" si="5">N14*$O$12</f>
        <v>0</v>
      </c>
      <c r="P14" s="63">
        <f t="shared" ref="P14:P33" si="6">N14+O14</f>
        <v>0</v>
      </c>
      <c r="Q14" s="63">
        <f>$C14*$L14*$N$12</f>
        <v>0</v>
      </c>
      <c r="R14" s="222"/>
      <c r="S14" s="63">
        <f t="shared" ref="S14:S33" si="7">P14+Q14+R14</f>
        <v>0</v>
      </c>
      <c r="T14" s="112">
        <f>S14*$P$12</f>
        <v>0</v>
      </c>
      <c r="U14" s="223"/>
      <c r="V14" s="224"/>
      <c r="W14" s="63">
        <f t="shared" ref="W14:W33" si="8">$B14*$U14*$V14*$W$12</f>
        <v>0</v>
      </c>
      <c r="X14" s="63">
        <f t="shared" ref="X14:X33" si="9">W14*$X$12</f>
        <v>0</v>
      </c>
      <c r="Y14" s="63">
        <f t="shared" ref="Y14:Y33" si="10">W14+X14</f>
        <v>0</v>
      </c>
      <c r="Z14" s="63">
        <f>$C14*$U14*$W$12</f>
        <v>0</v>
      </c>
      <c r="AA14" s="222"/>
      <c r="AB14" s="63">
        <f t="shared" ref="AB14:AB33" si="11">Y14+Z14+AA14</f>
        <v>0</v>
      </c>
      <c r="AC14" s="112">
        <f t="shared" ref="AC14:AC33" si="12">AB14*$Y$12</f>
        <v>0</v>
      </c>
      <c r="AD14" s="223"/>
      <c r="AE14" s="224"/>
      <c r="AF14" s="63">
        <f t="shared" ref="AF14:AF33" si="13">$B14*$AD14*$AE14*$AF$12</f>
        <v>0</v>
      </c>
      <c r="AG14" s="63">
        <f t="shared" ref="AG14:AG33" si="14">AF14*$AG$12</f>
        <v>0</v>
      </c>
      <c r="AH14" s="63">
        <f t="shared" ref="AH14:AH33" si="15">AF14+AG14</f>
        <v>0</v>
      </c>
      <c r="AI14" s="63">
        <f>$C14*$AD14*$AF$12</f>
        <v>0</v>
      </c>
      <c r="AJ14" s="222"/>
      <c r="AK14" s="63">
        <f t="shared" ref="AK14:AK33" si="16">AH14+AI14+AJ14</f>
        <v>0</v>
      </c>
      <c r="AL14" s="112">
        <f t="shared" ref="AL14:AL33" si="17">AK14*$AH$12</f>
        <v>0</v>
      </c>
      <c r="AM14" s="223"/>
      <c r="AN14" s="224"/>
      <c r="AO14" s="63">
        <f t="shared" ref="AO14:AO33" si="18">$B14*$AM14*$AN14*$AO$12</f>
        <v>0</v>
      </c>
      <c r="AP14" s="63">
        <f t="shared" ref="AP14:AP33" si="19">AO14*$AP$12</f>
        <v>0</v>
      </c>
      <c r="AQ14" s="63">
        <f t="shared" ref="AQ14:AQ33" si="20">AO14+AP14</f>
        <v>0</v>
      </c>
      <c r="AR14" s="63">
        <f>$C14*$AM14*$AO$12</f>
        <v>0</v>
      </c>
      <c r="AS14" s="222"/>
      <c r="AT14" s="63">
        <f t="shared" ref="AT14:AT33" si="21">AQ14+AR14+AS14</f>
        <v>0</v>
      </c>
      <c r="AU14" s="112">
        <f t="shared" ref="AU14:AU33" si="22">AT14*$AQ$12</f>
        <v>0</v>
      </c>
      <c r="AV14" s="225"/>
      <c r="AW14" s="224"/>
      <c r="AX14" s="63">
        <f t="shared" ref="AX14:AX33" si="23">$B14*$AV14*$AW14*$AX$12</f>
        <v>0</v>
      </c>
      <c r="AY14" s="63">
        <f t="shared" ref="AY14:AY33" si="24">AX14*$AY$12</f>
        <v>0</v>
      </c>
      <c r="AZ14" s="63">
        <f t="shared" ref="AZ14:AZ33" si="25">AX14+AY14</f>
        <v>0</v>
      </c>
      <c r="BA14" s="63">
        <f>$C14*$AV14*$AX$12</f>
        <v>0</v>
      </c>
      <c r="BB14" s="222"/>
      <c r="BC14" s="63">
        <f t="shared" ref="BC14:BC33" si="26">AZ14+BA14+BB14</f>
        <v>0</v>
      </c>
      <c r="BD14" s="63">
        <f t="shared" ref="BD14:BD33" si="27">BC14*$AZ$12</f>
        <v>0</v>
      </c>
    </row>
    <row r="15" spans="1:56" x14ac:dyDescent="0.2">
      <c r="A15" s="221" t="s">
        <v>116</v>
      </c>
      <c r="B15" s="222"/>
      <c r="C15" s="222"/>
      <c r="D15" s="223"/>
      <c r="E15" s="224"/>
      <c r="F15" s="63">
        <f t="shared" si="0"/>
        <v>0</v>
      </c>
      <c r="G15" s="63">
        <f t="shared" si="1"/>
        <v>0</v>
      </c>
      <c r="H15" s="63">
        <f t="shared" si="2"/>
        <v>0</v>
      </c>
      <c r="I15" s="63">
        <f t="shared" ref="I15:I33" si="28">$C15*$D15*$F$12</f>
        <v>0</v>
      </c>
      <c r="J15" s="222"/>
      <c r="K15" s="112">
        <f t="shared" si="3"/>
        <v>0</v>
      </c>
      <c r="L15" s="223"/>
      <c r="M15" s="224"/>
      <c r="N15" s="63">
        <f t="shared" si="4"/>
        <v>0</v>
      </c>
      <c r="O15" s="63">
        <f t="shared" si="5"/>
        <v>0</v>
      </c>
      <c r="P15" s="63">
        <f t="shared" si="6"/>
        <v>0</v>
      </c>
      <c r="Q15" s="63">
        <f t="shared" ref="Q15:Q33" si="29">$C15*$L15*$N$12</f>
        <v>0</v>
      </c>
      <c r="R15" s="222"/>
      <c r="S15" s="63">
        <f t="shared" si="7"/>
        <v>0</v>
      </c>
      <c r="T15" s="112">
        <f t="shared" ref="T15:T33" si="30">S15*$P$12</f>
        <v>0</v>
      </c>
      <c r="U15" s="223"/>
      <c r="V15" s="224"/>
      <c r="W15" s="63">
        <f t="shared" si="8"/>
        <v>0</v>
      </c>
      <c r="X15" s="63">
        <f t="shared" si="9"/>
        <v>0</v>
      </c>
      <c r="Y15" s="63">
        <f t="shared" si="10"/>
        <v>0</v>
      </c>
      <c r="Z15" s="63">
        <f t="shared" ref="Z15:Z33" si="31">$C15*$U15*$W$12</f>
        <v>0</v>
      </c>
      <c r="AA15" s="222"/>
      <c r="AB15" s="63">
        <f t="shared" si="11"/>
        <v>0</v>
      </c>
      <c r="AC15" s="112">
        <f t="shared" si="12"/>
        <v>0</v>
      </c>
      <c r="AD15" s="223"/>
      <c r="AE15" s="224"/>
      <c r="AF15" s="63">
        <f t="shared" si="13"/>
        <v>0</v>
      </c>
      <c r="AG15" s="63">
        <f t="shared" si="14"/>
        <v>0</v>
      </c>
      <c r="AH15" s="63">
        <f t="shared" si="15"/>
        <v>0</v>
      </c>
      <c r="AI15" s="63">
        <f t="shared" ref="AI15:AI33" si="32">$C15*$AD15*$AF$12</f>
        <v>0</v>
      </c>
      <c r="AJ15" s="222"/>
      <c r="AK15" s="63">
        <f t="shared" si="16"/>
        <v>0</v>
      </c>
      <c r="AL15" s="112">
        <f t="shared" si="17"/>
        <v>0</v>
      </c>
      <c r="AM15" s="223"/>
      <c r="AN15" s="224"/>
      <c r="AO15" s="63">
        <f t="shared" si="18"/>
        <v>0</v>
      </c>
      <c r="AP15" s="63">
        <f t="shared" si="19"/>
        <v>0</v>
      </c>
      <c r="AQ15" s="63">
        <f t="shared" si="20"/>
        <v>0</v>
      </c>
      <c r="AR15" s="63">
        <f t="shared" ref="AR15:AR33" si="33">$C15*$AM15*$AO$12</f>
        <v>0</v>
      </c>
      <c r="AS15" s="222"/>
      <c r="AT15" s="63">
        <f t="shared" si="21"/>
        <v>0</v>
      </c>
      <c r="AU15" s="112">
        <f t="shared" si="22"/>
        <v>0</v>
      </c>
      <c r="AV15" s="225"/>
      <c r="AW15" s="224"/>
      <c r="AX15" s="63">
        <f t="shared" si="23"/>
        <v>0</v>
      </c>
      <c r="AY15" s="63">
        <f t="shared" si="24"/>
        <v>0</v>
      </c>
      <c r="AZ15" s="63">
        <f t="shared" si="25"/>
        <v>0</v>
      </c>
      <c r="BA15" s="63">
        <f t="shared" ref="BA15:BA33" si="34">$C15*$AV15*$AX$12</f>
        <v>0</v>
      </c>
      <c r="BB15" s="222"/>
      <c r="BC15" s="63">
        <f t="shared" si="26"/>
        <v>0</v>
      </c>
      <c r="BD15" s="63">
        <f t="shared" si="27"/>
        <v>0</v>
      </c>
    </row>
    <row r="16" spans="1:56" x14ac:dyDescent="0.2">
      <c r="A16" s="221" t="s">
        <v>117</v>
      </c>
      <c r="B16" s="222"/>
      <c r="C16" s="222"/>
      <c r="D16" s="223"/>
      <c r="E16" s="224"/>
      <c r="F16" s="63">
        <f t="shared" si="0"/>
        <v>0</v>
      </c>
      <c r="G16" s="63">
        <f t="shared" si="1"/>
        <v>0</v>
      </c>
      <c r="H16" s="63">
        <f t="shared" si="2"/>
        <v>0</v>
      </c>
      <c r="I16" s="63">
        <f t="shared" si="28"/>
        <v>0</v>
      </c>
      <c r="J16" s="222"/>
      <c r="K16" s="112">
        <f t="shared" si="3"/>
        <v>0</v>
      </c>
      <c r="L16" s="223"/>
      <c r="M16" s="224"/>
      <c r="N16" s="63">
        <f t="shared" si="4"/>
        <v>0</v>
      </c>
      <c r="O16" s="63">
        <f t="shared" si="5"/>
        <v>0</v>
      </c>
      <c r="P16" s="63">
        <f t="shared" si="6"/>
        <v>0</v>
      </c>
      <c r="Q16" s="63">
        <f t="shared" si="29"/>
        <v>0</v>
      </c>
      <c r="R16" s="222"/>
      <c r="S16" s="63">
        <f t="shared" si="7"/>
        <v>0</v>
      </c>
      <c r="T16" s="112">
        <f t="shared" si="30"/>
        <v>0</v>
      </c>
      <c r="U16" s="223"/>
      <c r="V16" s="224"/>
      <c r="W16" s="63">
        <f t="shared" si="8"/>
        <v>0</v>
      </c>
      <c r="X16" s="63">
        <f t="shared" si="9"/>
        <v>0</v>
      </c>
      <c r="Y16" s="63">
        <f t="shared" si="10"/>
        <v>0</v>
      </c>
      <c r="Z16" s="63">
        <f t="shared" si="31"/>
        <v>0</v>
      </c>
      <c r="AA16" s="222"/>
      <c r="AB16" s="63">
        <f t="shared" si="11"/>
        <v>0</v>
      </c>
      <c r="AC16" s="112">
        <f t="shared" si="12"/>
        <v>0</v>
      </c>
      <c r="AD16" s="223"/>
      <c r="AE16" s="224"/>
      <c r="AF16" s="63">
        <f t="shared" si="13"/>
        <v>0</v>
      </c>
      <c r="AG16" s="63">
        <f t="shared" si="14"/>
        <v>0</v>
      </c>
      <c r="AH16" s="63">
        <f t="shared" si="15"/>
        <v>0</v>
      </c>
      <c r="AI16" s="63">
        <f t="shared" si="32"/>
        <v>0</v>
      </c>
      <c r="AJ16" s="222"/>
      <c r="AK16" s="63">
        <f t="shared" si="16"/>
        <v>0</v>
      </c>
      <c r="AL16" s="112">
        <f t="shared" si="17"/>
        <v>0</v>
      </c>
      <c r="AM16" s="223"/>
      <c r="AN16" s="224"/>
      <c r="AO16" s="63">
        <f t="shared" si="18"/>
        <v>0</v>
      </c>
      <c r="AP16" s="63">
        <f t="shared" si="19"/>
        <v>0</v>
      </c>
      <c r="AQ16" s="63">
        <f t="shared" si="20"/>
        <v>0</v>
      </c>
      <c r="AR16" s="63">
        <f t="shared" si="33"/>
        <v>0</v>
      </c>
      <c r="AS16" s="222"/>
      <c r="AT16" s="63">
        <f t="shared" si="21"/>
        <v>0</v>
      </c>
      <c r="AU16" s="112">
        <f t="shared" si="22"/>
        <v>0</v>
      </c>
      <c r="AV16" s="225"/>
      <c r="AW16" s="224"/>
      <c r="AX16" s="63">
        <f t="shared" si="23"/>
        <v>0</v>
      </c>
      <c r="AY16" s="63">
        <f t="shared" si="24"/>
        <v>0</v>
      </c>
      <c r="AZ16" s="63">
        <f t="shared" si="25"/>
        <v>0</v>
      </c>
      <c r="BA16" s="63">
        <f t="shared" si="34"/>
        <v>0</v>
      </c>
      <c r="BB16" s="222"/>
      <c r="BC16" s="63">
        <f t="shared" si="26"/>
        <v>0</v>
      </c>
      <c r="BD16" s="63">
        <f t="shared" si="27"/>
        <v>0</v>
      </c>
    </row>
    <row r="17" spans="1:56" x14ac:dyDescent="0.2">
      <c r="A17" s="221" t="s">
        <v>118</v>
      </c>
      <c r="B17" s="222"/>
      <c r="C17" s="222"/>
      <c r="D17" s="223"/>
      <c r="E17" s="224"/>
      <c r="F17" s="63">
        <f t="shared" si="0"/>
        <v>0</v>
      </c>
      <c r="G17" s="63">
        <f t="shared" si="1"/>
        <v>0</v>
      </c>
      <c r="H17" s="63">
        <f t="shared" si="2"/>
        <v>0</v>
      </c>
      <c r="I17" s="63">
        <f t="shared" si="28"/>
        <v>0</v>
      </c>
      <c r="J17" s="222"/>
      <c r="K17" s="112">
        <f t="shared" si="3"/>
        <v>0</v>
      </c>
      <c r="L17" s="223"/>
      <c r="M17" s="224"/>
      <c r="N17" s="63">
        <f t="shared" si="4"/>
        <v>0</v>
      </c>
      <c r="O17" s="63">
        <f t="shared" si="5"/>
        <v>0</v>
      </c>
      <c r="P17" s="63">
        <f t="shared" si="6"/>
        <v>0</v>
      </c>
      <c r="Q17" s="63">
        <f t="shared" si="29"/>
        <v>0</v>
      </c>
      <c r="R17" s="222"/>
      <c r="S17" s="63">
        <f t="shared" si="7"/>
        <v>0</v>
      </c>
      <c r="T17" s="112">
        <f t="shared" si="30"/>
        <v>0</v>
      </c>
      <c r="U17" s="223"/>
      <c r="V17" s="224"/>
      <c r="W17" s="63">
        <f t="shared" si="8"/>
        <v>0</v>
      </c>
      <c r="X17" s="63">
        <f t="shared" si="9"/>
        <v>0</v>
      </c>
      <c r="Y17" s="63">
        <f t="shared" si="10"/>
        <v>0</v>
      </c>
      <c r="Z17" s="63">
        <f t="shared" si="31"/>
        <v>0</v>
      </c>
      <c r="AA17" s="222"/>
      <c r="AB17" s="63">
        <f t="shared" si="11"/>
        <v>0</v>
      </c>
      <c r="AC17" s="112">
        <f t="shared" si="12"/>
        <v>0</v>
      </c>
      <c r="AD17" s="223"/>
      <c r="AE17" s="224"/>
      <c r="AF17" s="63">
        <f t="shared" si="13"/>
        <v>0</v>
      </c>
      <c r="AG17" s="63">
        <f t="shared" si="14"/>
        <v>0</v>
      </c>
      <c r="AH17" s="63">
        <f t="shared" si="15"/>
        <v>0</v>
      </c>
      <c r="AI17" s="63">
        <f t="shared" si="32"/>
        <v>0</v>
      </c>
      <c r="AJ17" s="222"/>
      <c r="AK17" s="63">
        <f t="shared" si="16"/>
        <v>0</v>
      </c>
      <c r="AL17" s="112">
        <f t="shared" si="17"/>
        <v>0</v>
      </c>
      <c r="AM17" s="223"/>
      <c r="AN17" s="224"/>
      <c r="AO17" s="63">
        <f t="shared" si="18"/>
        <v>0</v>
      </c>
      <c r="AP17" s="63">
        <f t="shared" si="19"/>
        <v>0</v>
      </c>
      <c r="AQ17" s="63">
        <f t="shared" si="20"/>
        <v>0</v>
      </c>
      <c r="AR17" s="63">
        <f t="shared" si="33"/>
        <v>0</v>
      </c>
      <c r="AS17" s="222"/>
      <c r="AT17" s="63">
        <f t="shared" si="21"/>
        <v>0</v>
      </c>
      <c r="AU17" s="112">
        <f t="shared" si="22"/>
        <v>0</v>
      </c>
      <c r="AV17" s="225"/>
      <c r="AW17" s="224"/>
      <c r="AX17" s="63">
        <f t="shared" si="23"/>
        <v>0</v>
      </c>
      <c r="AY17" s="63">
        <f t="shared" si="24"/>
        <v>0</v>
      </c>
      <c r="AZ17" s="63">
        <f t="shared" si="25"/>
        <v>0</v>
      </c>
      <c r="BA17" s="63">
        <f t="shared" si="34"/>
        <v>0</v>
      </c>
      <c r="BB17" s="222"/>
      <c r="BC17" s="63">
        <f t="shared" si="26"/>
        <v>0</v>
      </c>
      <c r="BD17" s="63">
        <f t="shared" si="27"/>
        <v>0</v>
      </c>
    </row>
    <row r="18" spans="1:56" x14ac:dyDescent="0.2">
      <c r="A18" s="221" t="s">
        <v>119</v>
      </c>
      <c r="B18" s="222"/>
      <c r="C18" s="222"/>
      <c r="D18" s="223"/>
      <c r="E18" s="224"/>
      <c r="F18" s="63">
        <f t="shared" si="0"/>
        <v>0</v>
      </c>
      <c r="G18" s="63">
        <f t="shared" si="1"/>
        <v>0</v>
      </c>
      <c r="H18" s="63">
        <f t="shared" si="2"/>
        <v>0</v>
      </c>
      <c r="I18" s="63">
        <f t="shared" si="28"/>
        <v>0</v>
      </c>
      <c r="J18" s="222"/>
      <c r="K18" s="112">
        <f t="shared" si="3"/>
        <v>0</v>
      </c>
      <c r="L18" s="223"/>
      <c r="M18" s="224"/>
      <c r="N18" s="63">
        <f t="shared" si="4"/>
        <v>0</v>
      </c>
      <c r="O18" s="63">
        <f t="shared" si="5"/>
        <v>0</v>
      </c>
      <c r="P18" s="63">
        <f t="shared" si="6"/>
        <v>0</v>
      </c>
      <c r="Q18" s="63">
        <f t="shared" si="29"/>
        <v>0</v>
      </c>
      <c r="R18" s="222"/>
      <c r="S18" s="63">
        <f t="shared" si="7"/>
        <v>0</v>
      </c>
      <c r="T18" s="112">
        <f t="shared" si="30"/>
        <v>0</v>
      </c>
      <c r="U18" s="223"/>
      <c r="V18" s="224"/>
      <c r="W18" s="63">
        <f t="shared" si="8"/>
        <v>0</v>
      </c>
      <c r="X18" s="63">
        <f t="shared" si="9"/>
        <v>0</v>
      </c>
      <c r="Y18" s="63">
        <f t="shared" si="10"/>
        <v>0</v>
      </c>
      <c r="Z18" s="63">
        <f t="shared" si="31"/>
        <v>0</v>
      </c>
      <c r="AA18" s="222"/>
      <c r="AB18" s="63">
        <f t="shared" si="11"/>
        <v>0</v>
      </c>
      <c r="AC18" s="112">
        <f t="shared" si="12"/>
        <v>0</v>
      </c>
      <c r="AD18" s="223"/>
      <c r="AE18" s="224"/>
      <c r="AF18" s="63">
        <f t="shared" si="13"/>
        <v>0</v>
      </c>
      <c r="AG18" s="63">
        <f t="shared" si="14"/>
        <v>0</v>
      </c>
      <c r="AH18" s="63">
        <f t="shared" si="15"/>
        <v>0</v>
      </c>
      <c r="AI18" s="63">
        <f t="shared" si="32"/>
        <v>0</v>
      </c>
      <c r="AJ18" s="222"/>
      <c r="AK18" s="63">
        <f t="shared" si="16"/>
        <v>0</v>
      </c>
      <c r="AL18" s="112">
        <f t="shared" si="17"/>
        <v>0</v>
      </c>
      <c r="AM18" s="223"/>
      <c r="AN18" s="224"/>
      <c r="AO18" s="63">
        <f t="shared" si="18"/>
        <v>0</v>
      </c>
      <c r="AP18" s="63">
        <f t="shared" si="19"/>
        <v>0</v>
      </c>
      <c r="AQ18" s="63">
        <f t="shared" si="20"/>
        <v>0</v>
      </c>
      <c r="AR18" s="63">
        <f t="shared" si="33"/>
        <v>0</v>
      </c>
      <c r="AS18" s="222"/>
      <c r="AT18" s="63">
        <f t="shared" si="21"/>
        <v>0</v>
      </c>
      <c r="AU18" s="112">
        <f t="shared" si="22"/>
        <v>0</v>
      </c>
      <c r="AV18" s="225"/>
      <c r="AW18" s="224"/>
      <c r="AX18" s="63">
        <f t="shared" si="23"/>
        <v>0</v>
      </c>
      <c r="AY18" s="63">
        <f t="shared" si="24"/>
        <v>0</v>
      </c>
      <c r="AZ18" s="63">
        <f t="shared" si="25"/>
        <v>0</v>
      </c>
      <c r="BA18" s="63">
        <f t="shared" si="34"/>
        <v>0</v>
      </c>
      <c r="BB18" s="222"/>
      <c r="BC18" s="63">
        <f t="shared" si="26"/>
        <v>0</v>
      </c>
      <c r="BD18" s="63">
        <f t="shared" si="27"/>
        <v>0</v>
      </c>
    </row>
    <row r="19" spans="1:56" x14ac:dyDescent="0.2">
      <c r="A19" s="221" t="s">
        <v>120</v>
      </c>
      <c r="B19" s="222"/>
      <c r="C19" s="222"/>
      <c r="D19" s="223"/>
      <c r="E19" s="224"/>
      <c r="F19" s="63">
        <f t="shared" si="0"/>
        <v>0</v>
      </c>
      <c r="G19" s="63">
        <f t="shared" si="1"/>
        <v>0</v>
      </c>
      <c r="H19" s="63">
        <f t="shared" si="2"/>
        <v>0</v>
      </c>
      <c r="I19" s="63">
        <f t="shared" si="28"/>
        <v>0</v>
      </c>
      <c r="J19" s="222"/>
      <c r="K19" s="112">
        <f t="shared" si="3"/>
        <v>0</v>
      </c>
      <c r="L19" s="223"/>
      <c r="M19" s="224"/>
      <c r="N19" s="63">
        <f t="shared" si="4"/>
        <v>0</v>
      </c>
      <c r="O19" s="63">
        <f t="shared" si="5"/>
        <v>0</v>
      </c>
      <c r="P19" s="63">
        <f t="shared" si="6"/>
        <v>0</v>
      </c>
      <c r="Q19" s="63">
        <f t="shared" si="29"/>
        <v>0</v>
      </c>
      <c r="R19" s="222"/>
      <c r="S19" s="63">
        <f t="shared" si="7"/>
        <v>0</v>
      </c>
      <c r="T19" s="112">
        <f t="shared" si="30"/>
        <v>0</v>
      </c>
      <c r="U19" s="223"/>
      <c r="V19" s="224"/>
      <c r="W19" s="63">
        <f t="shared" si="8"/>
        <v>0</v>
      </c>
      <c r="X19" s="63">
        <f t="shared" si="9"/>
        <v>0</v>
      </c>
      <c r="Y19" s="63">
        <f t="shared" si="10"/>
        <v>0</v>
      </c>
      <c r="Z19" s="63">
        <f t="shared" si="31"/>
        <v>0</v>
      </c>
      <c r="AA19" s="222"/>
      <c r="AB19" s="63">
        <f t="shared" si="11"/>
        <v>0</v>
      </c>
      <c r="AC19" s="112">
        <f t="shared" si="12"/>
        <v>0</v>
      </c>
      <c r="AD19" s="223"/>
      <c r="AE19" s="224"/>
      <c r="AF19" s="63">
        <f t="shared" si="13"/>
        <v>0</v>
      </c>
      <c r="AG19" s="63">
        <f t="shared" si="14"/>
        <v>0</v>
      </c>
      <c r="AH19" s="63">
        <f t="shared" si="15"/>
        <v>0</v>
      </c>
      <c r="AI19" s="63">
        <f t="shared" si="32"/>
        <v>0</v>
      </c>
      <c r="AJ19" s="222"/>
      <c r="AK19" s="63">
        <f t="shared" si="16"/>
        <v>0</v>
      </c>
      <c r="AL19" s="112">
        <f t="shared" si="17"/>
        <v>0</v>
      </c>
      <c r="AM19" s="223"/>
      <c r="AN19" s="224"/>
      <c r="AO19" s="63">
        <f t="shared" si="18"/>
        <v>0</v>
      </c>
      <c r="AP19" s="63">
        <f t="shared" si="19"/>
        <v>0</v>
      </c>
      <c r="AQ19" s="63">
        <f t="shared" si="20"/>
        <v>0</v>
      </c>
      <c r="AR19" s="63">
        <f t="shared" si="33"/>
        <v>0</v>
      </c>
      <c r="AS19" s="222"/>
      <c r="AT19" s="63">
        <f t="shared" si="21"/>
        <v>0</v>
      </c>
      <c r="AU19" s="112">
        <f t="shared" si="22"/>
        <v>0</v>
      </c>
      <c r="AV19" s="225"/>
      <c r="AW19" s="224"/>
      <c r="AX19" s="63">
        <f t="shared" si="23"/>
        <v>0</v>
      </c>
      <c r="AY19" s="63">
        <f t="shared" si="24"/>
        <v>0</v>
      </c>
      <c r="AZ19" s="63">
        <f t="shared" si="25"/>
        <v>0</v>
      </c>
      <c r="BA19" s="63">
        <f t="shared" si="34"/>
        <v>0</v>
      </c>
      <c r="BB19" s="222"/>
      <c r="BC19" s="63">
        <f t="shared" si="26"/>
        <v>0</v>
      </c>
      <c r="BD19" s="63">
        <f t="shared" si="27"/>
        <v>0</v>
      </c>
    </row>
    <row r="20" spans="1:56" x14ac:dyDescent="0.2">
      <c r="A20" s="221" t="s">
        <v>121</v>
      </c>
      <c r="B20" s="222"/>
      <c r="C20" s="222"/>
      <c r="D20" s="223"/>
      <c r="E20" s="224"/>
      <c r="F20" s="63">
        <f t="shared" si="0"/>
        <v>0</v>
      </c>
      <c r="G20" s="63">
        <f t="shared" si="1"/>
        <v>0</v>
      </c>
      <c r="H20" s="63">
        <f t="shared" si="2"/>
        <v>0</v>
      </c>
      <c r="I20" s="63">
        <f t="shared" si="28"/>
        <v>0</v>
      </c>
      <c r="J20" s="222"/>
      <c r="K20" s="112">
        <f t="shared" si="3"/>
        <v>0</v>
      </c>
      <c r="L20" s="223"/>
      <c r="M20" s="224"/>
      <c r="N20" s="63">
        <f t="shared" si="4"/>
        <v>0</v>
      </c>
      <c r="O20" s="63">
        <f t="shared" si="5"/>
        <v>0</v>
      </c>
      <c r="P20" s="63">
        <f t="shared" si="6"/>
        <v>0</v>
      </c>
      <c r="Q20" s="63">
        <f t="shared" si="29"/>
        <v>0</v>
      </c>
      <c r="R20" s="222"/>
      <c r="S20" s="63">
        <f t="shared" si="7"/>
        <v>0</v>
      </c>
      <c r="T20" s="112">
        <f t="shared" si="30"/>
        <v>0</v>
      </c>
      <c r="U20" s="223"/>
      <c r="V20" s="224"/>
      <c r="W20" s="63">
        <f t="shared" si="8"/>
        <v>0</v>
      </c>
      <c r="X20" s="63">
        <f t="shared" si="9"/>
        <v>0</v>
      </c>
      <c r="Y20" s="63">
        <f t="shared" si="10"/>
        <v>0</v>
      </c>
      <c r="Z20" s="63">
        <f t="shared" si="31"/>
        <v>0</v>
      </c>
      <c r="AA20" s="222"/>
      <c r="AB20" s="63">
        <f t="shared" si="11"/>
        <v>0</v>
      </c>
      <c r="AC20" s="112">
        <f t="shared" si="12"/>
        <v>0</v>
      </c>
      <c r="AD20" s="223"/>
      <c r="AE20" s="224"/>
      <c r="AF20" s="63">
        <f t="shared" si="13"/>
        <v>0</v>
      </c>
      <c r="AG20" s="63">
        <f t="shared" si="14"/>
        <v>0</v>
      </c>
      <c r="AH20" s="63">
        <f t="shared" si="15"/>
        <v>0</v>
      </c>
      <c r="AI20" s="63">
        <f t="shared" si="32"/>
        <v>0</v>
      </c>
      <c r="AJ20" s="222"/>
      <c r="AK20" s="63">
        <f t="shared" si="16"/>
        <v>0</v>
      </c>
      <c r="AL20" s="112">
        <f t="shared" si="17"/>
        <v>0</v>
      </c>
      <c r="AM20" s="223"/>
      <c r="AN20" s="224"/>
      <c r="AO20" s="63">
        <f t="shared" si="18"/>
        <v>0</v>
      </c>
      <c r="AP20" s="63">
        <f t="shared" si="19"/>
        <v>0</v>
      </c>
      <c r="AQ20" s="63">
        <f t="shared" si="20"/>
        <v>0</v>
      </c>
      <c r="AR20" s="63">
        <f t="shared" si="33"/>
        <v>0</v>
      </c>
      <c r="AS20" s="222"/>
      <c r="AT20" s="63">
        <f t="shared" si="21"/>
        <v>0</v>
      </c>
      <c r="AU20" s="112">
        <f t="shared" si="22"/>
        <v>0</v>
      </c>
      <c r="AV20" s="225"/>
      <c r="AW20" s="224"/>
      <c r="AX20" s="63">
        <f t="shared" si="23"/>
        <v>0</v>
      </c>
      <c r="AY20" s="63">
        <f t="shared" si="24"/>
        <v>0</v>
      </c>
      <c r="AZ20" s="63">
        <f t="shared" si="25"/>
        <v>0</v>
      </c>
      <c r="BA20" s="63">
        <f t="shared" si="34"/>
        <v>0</v>
      </c>
      <c r="BB20" s="222"/>
      <c r="BC20" s="63">
        <f t="shared" si="26"/>
        <v>0</v>
      </c>
      <c r="BD20" s="63">
        <f t="shared" si="27"/>
        <v>0</v>
      </c>
    </row>
    <row r="21" spans="1:56" x14ac:dyDescent="0.2">
      <c r="A21" s="221" t="s">
        <v>122</v>
      </c>
      <c r="B21" s="222"/>
      <c r="C21" s="222"/>
      <c r="D21" s="223"/>
      <c r="E21" s="224"/>
      <c r="F21" s="63">
        <f t="shared" si="0"/>
        <v>0</v>
      </c>
      <c r="G21" s="63">
        <f t="shared" si="1"/>
        <v>0</v>
      </c>
      <c r="H21" s="63">
        <f t="shared" si="2"/>
        <v>0</v>
      </c>
      <c r="I21" s="63">
        <f t="shared" si="28"/>
        <v>0</v>
      </c>
      <c r="J21" s="222"/>
      <c r="K21" s="112">
        <f t="shared" si="3"/>
        <v>0</v>
      </c>
      <c r="L21" s="223"/>
      <c r="M21" s="224"/>
      <c r="N21" s="63">
        <f t="shared" si="4"/>
        <v>0</v>
      </c>
      <c r="O21" s="63">
        <f t="shared" si="5"/>
        <v>0</v>
      </c>
      <c r="P21" s="63">
        <f t="shared" si="6"/>
        <v>0</v>
      </c>
      <c r="Q21" s="63">
        <f t="shared" si="29"/>
        <v>0</v>
      </c>
      <c r="R21" s="222"/>
      <c r="S21" s="63">
        <f t="shared" si="7"/>
        <v>0</v>
      </c>
      <c r="T21" s="112">
        <f t="shared" si="30"/>
        <v>0</v>
      </c>
      <c r="U21" s="223"/>
      <c r="V21" s="224"/>
      <c r="W21" s="63">
        <f t="shared" si="8"/>
        <v>0</v>
      </c>
      <c r="X21" s="63">
        <f t="shared" si="9"/>
        <v>0</v>
      </c>
      <c r="Y21" s="63">
        <f t="shared" si="10"/>
        <v>0</v>
      </c>
      <c r="Z21" s="63">
        <f t="shared" si="31"/>
        <v>0</v>
      </c>
      <c r="AA21" s="222"/>
      <c r="AB21" s="63">
        <f t="shared" si="11"/>
        <v>0</v>
      </c>
      <c r="AC21" s="112">
        <f t="shared" si="12"/>
        <v>0</v>
      </c>
      <c r="AD21" s="223"/>
      <c r="AE21" s="224"/>
      <c r="AF21" s="63">
        <f t="shared" si="13"/>
        <v>0</v>
      </c>
      <c r="AG21" s="63">
        <f t="shared" si="14"/>
        <v>0</v>
      </c>
      <c r="AH21" s="63">
        <f t="shared" si="15"/>
        <v>0</v>
      </c>
      <c r="AI21" s="63">
        <f t="shared" si="32"/>
        <v>0</v>
      </c>
      <c r="AJ21" s="222"/>
      <c r="AK21" s="63">
        <f t="shared" si="16"/>
        <v>0</v>
      </c>
      <c r="AL21" s="112">
        <f t="shared" si="17"/>
        <v>0</v>
      </c>
      <c r="AM21" s="223"/>
      <c r="AN21" s="224"/>
      <c r="AO21" s="63">
        <f t="shared" si="18"/>
        <v>0</v>
      </c>
      <c r="AP21" s="63">
        <f t="shared" si="19"/>
        <v>0</v>
      </c>
      <c r="AQ21" s="63">
        <f t="shared" si="20"/>
        <v>0</v>
      </c>
      <c r="AR21" s="63">
        <f t="shared" si="33"/>
        <v>0</v>
      </c>
      <c r="AS21" s="222"/>
      <c r="AT21" s="63">
        <f t="shared" si="21"/>
        <v>0</v>
      </c>
      <c r="AU21" s="112">
        <f t="shared" si="22"/>
        <v>0</v>
      </c>
      <c r="AV21" s="225"/>
      <c r="AW21" s="224"/>
      <c r="AX21" s="63">
        <f t="shared" si="23"/>
        <v>0</v>
      </c>
      <c r="AY21" s="63">
        <f t="shared" si="24"/>
        <v>0</v>
      </c>
      <c r="AZ21" s="63">
        <f t="shared" si="25"/>
        <v>0</v>
      </c>
      <c r="BA21" s="63">
        <f t="shared" si="34"/>
        <v>0</v>
      </c>
      <c r="BB21" s="222"/>
      <c r="BC21" s="63">
        <f t="shared" si="26"/>
        <v>0</v>
      </c>
      <c r="BD21" s="63">
        <f t="shared" si="27"/>
        <v>0</v>
      </c>
    </row>
    <row r="22" spans="1:56" x14ac:dyDescent="0.2">
      <c r="A22" s="221" t="s">
        <v>123</v>
      </c>
      <c r="B22" s="222"/>
      <c r="C22" s="222"/>
      <c r="D22" s="223"/>
      <c r="E22" s="224"/>
      <c r="F22" s="63">
        <f t="shared" si="0"/>
        <v>0</v>
      </c>
      <c r="G22" s="63">
        <f t="shared" si="1"/>
        <v>0</v>
      </c>
      <c r="H22" s="63">
        <f t="shared" si="2"/>
        <v>0</v>
      </c>
      <c r="I22" s="63">
        <f t="shared" si="28"/>
        <v>0</v>
      </c>
      <c r="J22" s="222"/>
      <c r="K22" s="112">
        <f t="shared" si="3"/>
        <v>0</v>
      </c>
      <c r="L22" s="223"/>
      <c r="M22" s="224"/>
      <c r="N22" s="63">
        <f t="shared" si="4"/>
        <v>0</v>
      </c>
      <c r="O22" s="63">
        <f t="shared" si="5"/>
        <v>0</v>
      </c>
      <c r="P22" s="63">
        <f t="shared" si="6"/>
        <v>0</v>
      </c>
      <c r="Q22" s="63">
        <f t="shared" si="29"/>
        <v>0</v>
      </c>
      <c r="R22" s="222"/>
      <c r="S22" s="63">
        <f t="shared" si="7"/>
        <v>0</v>
      </c>
      <c r="T22" s="112">
        <f t="shared" si="30"/>
        <v>0</v>
      </c>
      <c r="U22" s="223"/>
      <c r="V22" s="224"/>
      <c r="W22" s="63">
        <f t="shared" si="8"/>
        <v>0</v>
      </c>
      <c r="X22" s="63">
        <f t="shared" si="9"/>
        <v>0</v>
      </c>
      <c r="Y22" s="63">
        <f t="shared" si="10"/>
        <v>0</v>
      </c>
      <c r="Z22" s="63">
        <f t="shared" si="31"/>
        <v>0</v>
      </c>
      <c r="AA22" s="222"/>
      <c r="AB22" s="63">
        <f t="shared" si="11"/>
        <v>0</v>
      </c>
      <c r="AC22" s="112">
        <f t="shared" si="12"/>
        <v>0</v>
      </c>
      <c r="AD22" s="223"/>
      <c r="AE22" s="224"/>
      <c r="AF22" s="63">
        <f t="shared" si="13"/>
        <v>0</v>
      </c>
      <c r="AG22" s="63">
        <f t="shared" si="14"/>
        <v>0</v>
      </c>
      <c r="AH22" s="63">
        <f t="shared" si="15"/>
        <v>0</v>
      </c>
      <c r="AI22" s="63">
        <f t="shared" si="32"/>
        <v>0</v>
      </c>
      <c r="AJ22" s="222"/>
      <c r="AK22" s="63">
        <f t="shared" si="16"/>
        <v>0</v>
      </c>
      <c r="AL22" s="112">
        <f t="shared" si="17"/>
        <v>0</v>
      </c>
      <c r="AM22" s="223"/>
      <c r="AN22" s="224"/>
      <c r="AO22" s="63">
        <f t="shared" si="18"/>
        <v>0</v>
      </c>
      <c r="AP22" s="63">
        <f t="shared" si="19"/>
        <v>0</v>
      </c>
      <c r="AQ22" s="63">
        <f t="shared" si="20"/>
        <v>0</v>
      </c>
      <c r="AR22" s="63">
        <f t="shared" si="33"/>
        <v>0</v>
      </c>
      <c r="AS22" s="222"/>
      <c r="AT22" s="63">
        <f t="shared" si="21"/>
        <v>0</v>
      </c>
      <c r="AU22" s="112">
        <f t="shared" si="22"/>
        <v>0</v>
      </c>
      <c r="AV22" s="225"/>
      <c r="AW22" s="224"/>
      <c r="AX22" s="63">
        <f t="shared" si="23"/>
        <v>0</v>
      </c>
      <c r="AY22" s="63">
        <f t="shared" si="24"/>
        <v>0</v>
      </c>
      <c r="AZ22" s="63">
        <f t="shared" si="25"/>
        <v>0</v>
      </c>
      <c r="BA22" s="63">
        <f t="shared" si="34"/>
        <v>0</v>
      </c>
      <c r="BB22" s="222"/>
      <c r="BC22" s="63">
        <f t="shared" si="26"/>
        <v>0</v>
      </c>
      <c r="BD22" s="63">
        <f t="shared" si="27"/>
        <v>0</v>
      </c>
    </row>
    <row r="23" spans="1:56" x14ac:dyDescent="0.2">
      <c r="A23" s="221" t="s">
        <v>124</v>
      </c>
      <c r="B23" s="222"/>
      <c r="C23" s="222"/>
      <c r="D23" s="223"/>
      <c r="E23" s="224"/>
      <c r="F23" s="63">
        <f t="shared" si="0"/>
        <v>0</v>
      </c>
      <c r="G23" s="63">
        <f t="shared" si="1"/>
        <v>0</v>
      </c>
      <c r="H23" s="63">
        <f t="shared" si="2"/>
        <v>0</v>
      </c>
      <c r="I23" s="63">
        <f t="shared" si="28"/>
        <v>0</v>
      </c>
      <c r="J23" s="222"/>
      <c r="K23" s="112">
        <f t="shared" si="3"/>
        <v>0</v>
      </c>
      <c r="L23" s="223"/>
      <c r="M23" s="224"/>
      <c r="N23" s="63">
        <f t="shared" si="4"/>
        <v>0</v>
      </c>
      <c r="O23" s="63">
        <f t="shared" si="5"/>
        <v>0</v>
      </c>
      <c r="P23" s="63">
        <f t="shared" si="6"/>
        <v>0</v>
      </c>
      <c r="Q23" s="63">
        <f t="shared" si="29"/>
        <v>0</v>
      </c>
      <c r="R23" s="222"/>
      <c r="S23" s="63">
        <f t="shared" si="7"/>
        <v>0</v>
      </c>
      <c r="T23" s="112">
        <f t="shared" si="30"/>
        <v>0</v>
      </c>
      <c r="U23" s="223"/>
      <c r="V23" s="224"/>
      <c r="W23" s="63">
        <f t="shared" si="8"/>
        <v>0</v>
      </c>
      <c r="X23" s="63">
        <f t="shared" si="9"/>
        <v>0</v>
      </c>
      <c r="Y23" s="63">
        <f t="shared" si="10"/>
        <v>0</v>
      </c>
      <c r="Z23" s="63">
        <f t="shared" si="31"/>
        <v>0</v>
      </c>
      <c r="AA23" s="222"/>
      <c r="AB23" s="63">
        <f t="shared" si="11"/>
        <v>0</v>
      </c>
      <c r="AC23" s="112">
        <f t="shared" si="12"/>
        <v>0</v>
      </c>
      <c r="AD23" s="223"/>
      <c r="AE23" s="224"/>
      <c r="AF23" s="63">
        <f t="shared" si="13"/>
        <v>0</v>
      </c>
      <c r="AG23" s="63">
        <f t="shared" si="14"/>
        <v>0</v>
      </c>
      <c r="AH23" s="63">
        <f t="shared" si="15"/>
        <v>0</v>
      </c>
      <c r="AI23" s="63">
        <f t="shared" si="32"/>
        <v>0</v>
      </c>
      <c r="AJ23" s="222"/>
      <c r="AK23" s="63">
        <f t="shared" si="16"/>
        <v>0</v>
      </c>
      <c r="AL23" s="112">
        <f t="shared" si="17"/>
        <v>0</v>
      </c>
      <c r="AM23" s="223"/>
      <c r="AN23" s="224"/>
      <c r="AO23" s="63">
        <f t="shared" si="18"/>
        <v>0</v>
      </c>
      <c r="AP23" s="63">
        <f t="shared" si="19"/>
        <v>0</v>
      </c>
      <c r="AQ23" s="63">
        <f t="shared" si="20"/>
        <v>0</v>
      </c>
      <c r="AR23" s="63">
        <f t="shared" si="33"/>
        <v>0</v>
      </c>
      <c r="AS23" s="222"/>
      <c r="AT23" s="63">
        <f t="shared" si="21"/>
        <v>0</v>
      </c>
      <c r="AU23" s="112">
        <f t="shared" si="22"/>
        <v>0</v>
      </c>
      <c r="AV23" s="225"/>
      <c r="AW23" s="224"/>
      <c r="AX23" s="63">
        <f t="shared" si="23"/>
        <v>0</v>
      </c>
      <c r="AY23" s="63">
        <f t="shared" si="24"/>
        <v>0</v>
      </c>
      <c r="AZ23" s="63">
        <f t="shared" si="25"/>
        <v>0</v>
      </c>
      <c r="BA23" s="63">
        <f t="shared" si="34"/>
        <v>0</v>
      </c>
      <c r="BB23" s="222"/>
      <c r="BC23" s="63">
        <f t="shared" si="26"/>
        <v>0</v>
      </c>
      <c r="BD23" s="63">
        <f t="shared" si="27"/>
        <v>0</v>
      </c>
    </row>
    <row r="24" spans="1:56" x14ac:dyDescent="0.2">
      <c r="A24" s="221" t="s">
        <v>125</v>
      </c>
      <c r="B24" s="222"/>
      <c r="C24" s="222"/>
      <c r="D24" s="223"/>
      <c r="E24" s="224"/>
      <c r="F24" s="63">
        <f t="shared" si="0"/>
        <v>0</v>
      </c>
      <c r="G24" s="63">
        <f t="shared" si="1"/>
        <v>0</v>
      </c>
      <c r="H24" s="63">
        <f t="shared" si="2"/>
        <v>0</v>
      </c>
      <c r="I24" s="63">
        <f t="shared" si="28"/>
        <v>0</v>
      </c>
      <c r="J24" s="222"/>
      <c r="K24" s="112">
        <f t="shared" si="3"/>
        <v>0</v>
      </c>
      <c r="L24" s="223"/>
      <c r="M24" s="224"/>
      <c r="N24" s="63">
        <f t="shared" si="4"/>
        <v>0</v>
      </c>
      <c r="O24" s="63">
        <f t="shared" si="5"/>
        <v>0</v>
      </c>
      <c r="P24" s="63">
        <f t="shared" si="6"/>
        <v>0</v>
      </c>
      <c r="Q24" s="63">
        <f t="shared" si="29"/>
        <v>0</v>
      </c>
      <c r="R24" s="222"/>
      <c r="S24" s="63">
        <f t="shared" si="7"/>
        <v>0</v>
      </c>
      <c r="T24" s="112">
        <f t="shared" si="30"/>
        <v>0</v>
      </c>
      <c r="U24" s="223"/>
      <c r="V24" s="224"/>
      <c r="W24" s="63">
        <f t="shared" si="8"/>
        <v>0</v>
      </c>
      <c r="X24" s="63">
        <f t="shared" si="9"/>
        <v>0</v>
      </c>
      <c r="Y24" s="63">
        <f t="shared" si="10"/>
        <v>0</v>
      </c>
      <c r="Z24" s="63">
        <f t="shared" si="31"/>
        <v>0</v>
      </c>
      <c r="AA24" s="222"/>
      <c r="AB24" s="63">
        <f t="shared" si="11"/>
        <v>0</v>
      </c>
      <c r="AC24" s="112">
        <f t="shared" si="12"/>
        <v>0</v>
      </c>
      <c r="AD24" s="223"/>
      <c r="AE24" s="224"/>
      <c r="AF24" s="63">
        <f t="shared" si="13"/>
        <v>0</v>
      </c>
      <c r="AG24" s="63">
        <f t="shared" si="14"/>
        <v>0</v>
      </c>
      <c r="AH24" s="63">
        <f t="shared" si="15"/>
        <v>0</v>
      </c>
      <c r="AI24" s="63">
        <f t="shared" si="32"/>
        <v>0</v>
      </c>
      <c r="AJ24" s="222"/>
      <c r="AK24" s="63">
        <f t="shared" si="16"/>
        <v>0</v>
      </c>
      <c r="AL24" s="112">
        <f t="shared" si="17"/>
        <v>0</v>
      </c>
      <c r="AM24" s="223"/>
      <c r="AN24" s="224"/>
      <c r="AO24" s="63">
        <f t="shared" si="18"/>
        <v>0</v>
      </c>
      <c r="AP24" s="63">
        <f t="shared" si="19"/>
        <v>0</v>
      </c>
      <c r="AQ24" s="63">
        <f t="shared" si="20"/>
        <v>0</v>
      </c>
      <c r="AR24" s="63">
        <f t="shared" si="33"/>
        <v>0</v>
      </c>
      <c r="AS24" s="222"/>
      <c r="AT24" s="63">
        <f t="shared" si="21"/>
        <v>0</v>
      </c>
      <c r="AU24" s="112">
        <f t="shared" si="22"/>
        <v>0</v>
      </c>
      <c r="AV24" s="225"/>
      <c r="AW24" s="224"/>
      <c r="AX24" s="63">
        <f t="shared" si="23"/>
        <v>0</v>
      </c>
      <c r="AY24" s="63">
        <f t="shared" si="24"/>
        <v>0</v>
      </c>
      <c r="AZ24" s="63">
        <f t="shared" si="25"/>
        <v>0</v>
      </c>
      <c r="BA24" s="63">
        <f t="shared" si="34"/>
        <v>0</v>
      </c>
      <c r="BB24" s="222"/>
      <c r="BC24" s="63">
        <f t="shared" si="26"/>
        <v>0</v>
      </c>
      <c r="BD24" s="63">
        <f t="shared" si="27"/>
        <v>0</v>
      </c>
    </row>
    <row r="25" spans="1:56" x14ac:dyDescent="0.2">
      <c r="A25" s="221" t="s">
        <v>126</v>
      </c>
      <c r="B25" s="222"/>
      <c r="C25" s="222"/>
      <c r="D25" s="223"/>
      <c r="E25" s="224"/>
      <c r="F25" s="63">
        <f t="shared" si="0"/>
        <v>0</v>
      </c>
      <c r="G25" s="63">
        <f t="shared" si="1"/>
        <v>0</v>
      </c>
      <c r="H25" s="63">
        <f t="shared" si="2"/>
        <v>0</v>
      </c>
      <c r="I25" s="63">
        <f t="shared" si="28"/>
        <v>0</v>
      </c>
      <c r="J25" s="222"/>
      <c r="K25" s="112">
        <f t="shared" si="3"/>
        <v>0</v>
      </c>
      <c r="L25" s="223"/>
      <c r="M25" s="224"/>
      <c r="N25" s="63">
        <f t="shared" si="4"/>
        <v>0</v>
      </c>
      <c r="O25" s="63">
        <f t="shared" si="5"/>
        <v>0</v>
      </c>
      <c r="P25" s="63">
        <f t="shared" si="6"/>
        <v>0</v>
      </c>
      <c r="Q25" s="63">
        <f t="shared" si="29"/>
        <v>0</v>
      </c>
      <c r="R25" s="222"/>
      <c r="S25" s="63">
        <f t="shared" si="7"/>
        <v>0</v>
      </c>
      <c r="T25" s="112">
        <f t="shared" si="30"/>
        <v>0</v>
      </c>
      <c r="U25" s="223"/>
      <c r="V25" s="224"/>
      <c r="W25" s="63">
        <f t="shared" si="8"/>
        <v>0</v>
      </c>
      <c r="X25" s="63">
        <f t="shared" si="9"/>
        <v>0</v>
      </c>
      <c r="Y25" s="63">
        <f t="shared" si="10"/>
        <v>0</v>
      </c>
      <c r="Z25" s="63">
        <f t="shared" si="31"/>
        <v>0</v>
      </c>
      <c r="AA25" s="222"/>
      <c r="AB25" s="63">
        <f t="shared" si="11"/>
        <v>0</v>
      </c>
      <c r="AC25" s="112">
        <f t="shared" si="12"/>
        <v>0</v>
      </c>
      <c r="AD25" s="223"/>
      <c r="AE25" s="224"/>
      <c r="AF25" s="63">
        <f t="shared" si="13"/>
        <v>0</v>
      </c>
      <c r="AG25" s="63">
        <f t="shared" si="14"/>
        <v>0</v>
      </c>
      <c r="AH25" s="63">
        <f t="shared" si="15"/>
        <v>0</v>
      </c>
      <c r="AI25" s="63">
        <f t="shared" si="32"/>
        <v>0</v>
      </c>
      <c r="AJ25" s="222"/>
      <c r="AK25" s="63">
        <f t="shared" si="16"/>
        <v>0</v>
      </c>
      <c r="AL25" s="112">
        <f t="shared" si="17"/>
        <v>0</v>
      </c>
      <c r="AM25" s="223"/>
      <c r="AN25" s="224"/>
      <c r="AO25" s="63">
        <f t="shared" si="18"/>
        <v>0</v>
      </c>
      <c r="AP25" s="63">
        <f t="shared" si="19"/>
        <v>0</v>
      </c>
      <c r="AQ25" s="63">
        <f t="shared" si="20"/>
        <v>0</v>
      </c>
      <c r="AR25" s="63">
        <f t="shared" si="33"/>
        <v>0</v>
      </c>
      <c r="AS25" s="222"/>
      <c r="AT25" s="63">
        <f t="shared" si="21"/>
        <v>0</v>
      </c>
      <c r="AU25" s="112">
        <f t="shared" si="22"/>
        <v>0</v>
      </c>
      <c r="AV25" s="225"/>
      <c r="AW25" s="224"/>
      <c r="AX25" s="63">
        <f t="shared" si="23"/>
        <v>0</v>
      </c>
      <c r="AY25" s="63">
        <f t="shared" si="24"/>
        <v>0</v>
      </c>
      <c r="AZ25" s="63">
        <f t="shared" si="25"/>
        <v>0</v>
      </c>
      <c r="BA25" s="63">
        <f t="shared" si="34"/>
        <v>0</v>
      </c>
      <c r="BB25" s="222"/>
      <c r="BC25" s="63">
        <f t="shared" si="26"/>
        <v>0</v>
      </c>
      <c r="BD25" s="63">
        <f t="shared" si="27"/>
        <v>0</v>
      </c>
    </row>
    <row r="26" spans="1:56" x14ac:dyDescent="0.2">
      <c r="A26" s="221" t="s">
        <v>127</v>
      </c>
      <c r="B26" s="222"/>
      <c r="C26" s="222"/>
      <c r="D26" s="223"/>
      <c r="E26" s="224"/>
      <c r="F26" s="63">
        <f t="shared" si="0"/>
        <v>0</v>
      </c>
      <c r="G26" s="63">
        <f t="shared" si="1"/>
        <v>0</v>
      </c>
      <c r="H26" s="63">
        <f t="shared" si="2"/>
        <v>0</v>
      </c>
      <c r="I26" s="63">
        <f t="shared" si="28"/>
        <v>0</v>
      </c>
      <c r="J26" s="222"/>
      <c r="K26" s="112">
        <f t="shared" si="3"/>
        <v>0</v>
      </c>
      <c r="L26" s="223"/>
      <c r="M26" s="224"/>
      <c r="N26" s="63">
        <f t="shared" si="4"/>
        <v>0</v>
      </c>
      <c r="O26" s="63">
        <f t="shared" si="5"/>
        <v>0</v>
      </c>
      <c r="P26" s="63">
        <f t="shared" si="6"/>
        <v>0</v>
      </c>
      <c r="Q26" s="63">
        <f t="shared" si="29"/>
        <v>0</v>
      </c>
      <c r="R26" s="222"/>
      <c r="S26" s="63">
        <f t="shared" si="7"/>
        <v>0</v>
      </c>
      <c r="T26" s="112">
        <f t="shared" si="30"/>
        <v>0</v>
      </c>
      <c r="U26" s="223"/>
      <c r="V26" s="224"/>
      <c r="W26" s="63">
        <f t="shared" si="8"/>
        <v>0</v>
      </c>
      <c r="X26" s="63">
        <f t="shared" si="9"/>
        <v>0</v>
      </c>
      <c r="Y26" s="63">
        <f t="shared" si="10"/>
        <v>0</v>
      </c>
      <c r="Z26" s="63">
        <f t="shared" si="31"/>
        <v>0</v>
      </c>
      <c r="AA26" s="222"/>
      <c r="AB26" s="63">
        <f t="shared" si="11"/>
        <v>0</v>
      </c>
      <c r="AC26" s="112">
        <f t="shared" si="12"/>
        <v>0</v>
      </c>
      <c r="AD26" s="223"/>
      <c r="AE26" s="224"/>
      <c r="AF26" s="63">
        <f t="shared" si="13"/>
        <v>0</v>
      </c>
      <c r="AG26" s="63">
        <f t="shared" si="14"/>
        <v>0</v>
      </c>
      <c r="AH26" s="63">
        <f t="shared" si="15"/>
        <v>0</v>
      </c>
      <c r="AI26" s="63">
        <f t="shared" si="32"/>
        <v>0</v>
      </c>
      <c r="AJ26" s="222"/>
      <c r="AK26" s="63">
        <f t="shared" si="16"/>
        <v>0</v>
      </c>
      <c r="AL26" s="112">
        <f t="shared" si="17"/>
        <v>0</v>
      </c>
      <c r="AM26" s="223"/>
      <c r="AN26" s="224"/>
      <c r="AO26" s="63">
        <f t="shared" si="18"/>
        <v>0</v>
      </c>
      <c r="AP26" s="63">
        <f t="shared" si="19"/>
        <v>0</v>
      </c>
      <c r="AQ26" s="63">
        <f t="shared" si="20"/>
        <v>0</v>
      </c>
      <c r="AR26" s="63">
        <f t="shared" si="33"/>
        <v>0</v>
      </c>
      <c r="AS26" s="222"/>
      <c r="AT26" s="63">
        <f t="shared" si="21"/>
        <v>0</v>
      </c>
      <c r="AU26" s="112">
        <f t="shared" si="22"/>
        <v>0</v>
      </c>
      <c r="AV26" s="225"/>
      <c r="AW26" s="224"/>
      <c r="AX26" s="63">
        <f t="shared" si="23"/>
        <v>0</v>
      </c>
      <c r="AY26" s="63">
        <f t="shared" si="24"/>
        <v>0</v>
      </c>
      <c r="AZ26" s="63">
        <f t="shared" si="25"/>
        <v>0</v>
      </c>
      <c r="BA26" s="63">
        <f t="shared" si="34"/>
        <v>0</v>
      </c>
      <c r="BB26" s="222"/>
      <c r="BC26" s="63">
        <f t="shared" si="26"/>
        <v>0</v>
      </c>
      <c r="BD26" s="63">
        <f t="shared" si="27"/>
        <v>0</v>
      </c>
    </row>
    <row r="27" spans="1:56" x14ac:dyDescent="0.2">
      <c r="A27" s="221" t="s">
        <v>128</v>
      </c>
      <c r="B27" s="222"/>
      <c r="C27" s="222"/>
      <c r="D27" s="223"/>
      <c r="E27" s="224"/>
      <c r="F27" s="63">
        <f t="shared" si="0"/>
        <v>0</v>
      </c>
      <c r="G27" s="63">
        <f t="shared" si="1"/>
        <v>0</v>
      </c>
      <c r="H27" s="63">
        <f t="shared" si="2"/>
        <v>0</v>
      </c>
      <c r="I27" s="63">
        <f t="shared" si="28"/>
        <v>0</v>
      </c>
      <c r="J27" s="222"/>
      <c r="K27" s="112">
        <f t="shared" si="3"/>
        <v>0</v>
      </c>
      <c r="L27" s="223"/>
      <c r="M27" s="224"/>
      <c r="N27" s="63">
        <f t="shared" si="4"/>
        <v>0</v>
      </c>
      <c r="O27" s="63">
        <f t="shared" si="5"/>
        <v>0</v>
      </c>
      <c r="P27" s="63">
        <f t="shared" si="6"/>
        <v>0</v>
      </c>
      <c r="Q27" s="63">
        <f t="shared" si="29"/>
        <v>0</v>
      </c>
      <c r="R27" s="222"/>
      <c r="S27" s="63">
        <f t="shared" si="7"/>
        <v>0</v>
      </c>
      <c r="T27" s="112">
        <f t="shared" si="30"/>
        <v>0</v>
      </c>
      <c r="U27" s="223"/>
      <c r="V27" s="224"/>
      <c r="W27" s="63">
        <f t="shared" si="8"/>
        <v>0</v>
      </c>
      <c r="X27" s="63">
        <f t="shared" si="9"/>
        <v>0</v>
      </c>
      <c r="Y27" s="63">
        <f t="shared" si="10"/>
        <v>0</v>
      </c>
      <c r="Z27" s="63">
        <f t="shared" si="31"/>
        <v>0</v>
      </c>
      <c r="AA27" s="222"/>
      <c r="AB27" s="63">
        <f t="shared" si="11"/>
        <v>0</v>
      </c>
      <c r="AC27" s="112">
        <f t="shared" si="12"/>
        <v>0</v>
      </c>
      <c r="AD27" s="223"/>
      <c r="AE27" s="224"/>
      <c r="AF27" s="63">
        <f t="shared" si="13"/>
        <v>0</v>
      </c>
      <c r="AG27" s="63">
        <f t="shared" si="14"/>
        <v>0</v>
      </c>
      <c r="AH27" s="63">
        <f t="shared" si="15"/>
        <v>0</v>
      </c>
      <c r="AI27" s="63">
        <f t="shared" si="32"/>
        <v>0</v>
      </c>
      <c r="AJ27" s="222"/>
      <c r="AK27" s="63">
        <f t="shared" si="16"/>
        <v>0</v>
      </c>
      <c r="AL27" s="112">
        <f t="shared" si="17"/>
        <v>0</v>
      </c>
      <c r="AM27" s="223"/>
      <c r="AN27" s="224"/>
      <c r="AO27" s="63">
        <f t="shared" si="18"/>
        <v>0</v>
      </c>
      <c r="AP27" s="63">
        <f t="shared" si="19"/>
        <v>0</v>
      </c>
      <c r="AQ27" s="63">
        <f t="shared" si="20"/>
        <v>0</v>
      </c>
      <c r="AR27" s="63">
        <f t="shared" si="33"/>
        <v>0</v>
      </c>
      <c r="AS27" s="222"/>
      <c r="AT27" s="63">
        <f t="shared" si="21"/>
        <v>0</v>
      </c>
      <c r="AU27" s="112">
        <f t="shared" si="22"/>
        <v>0</v>
      </c>
      <c r="AV27" s="225"/>
      <c r="AW27" s="224"/>
      <c r="AX27" s="63">
        <f t="shared" si="23"/>
        <v>0</v>
      </c>
      <c r="AY27" s="63">
        <f t="shared" si="24"/>
        <v>0</v>
      </c>
      <c r="AZ27" s="63">
        <f t="shared" si="25"/>
        <v>0</v>
      </c>
      <c r="BA27" s="63">
        <f t="shared" si="34"/>
        <v>0</v>
      </c>
      <c r="BB27" s="222"/>
      <c r="BC27" s="63">
        <f t="shared" si="26"/>
        <v>0</v>
      </c>
      <c r="BD27" s="63">
        <f t="shared" si="27"/>
        <v>0</v>
      </c>
    </row>
    <row r="28" spans="1:56" x14ac:dyDescent="0.2">
      <c r="A28" s="221" t="s">
        <v>129</v>
      </c>
      <c r="B28" s="222"/>
      <c r="C28" s="222"/>
      <c r="D28" s="223"/>
      <c r="E28" s="224"/>
      <c r="F28" s="63">
        <f t="shared" si="0"/>
        <v>0</v>
      </c>
      <c r="G28" s="63">
        <f t="shared" si="1"/>
        <v>0</v>
      </c>
      <c r="H28" s="63">
        <f t="shared" si="2"/>
        <v>0</v>
      </c>
      <c r="I28" s="63">
        <f t="shared" si="28"/>
        <v>0</v>
      </c>
      <c r="J28" s="222"/>
      <c r="K28" s="112">
        <f t="shared" si="3"/>
        <v>0</v>
      </c>
      <c r="L28" s="223"/>
      <c r="M28" s="224"/>
      <c r="N28" s="63">
        <f t="shared" si="4"/>
        <v>0</v>
      </c>
      <c r="O28" s="63">
        <f t="shared" si="5"/>
        <v>0</v>
      </c>
      <c r="P28" s="63">
        <f t="shared" si="6"/>
        <v>0</v>
      </c>
      <c r="Q28" s="63">
        <f t="shared" si="29"/>
        <v>0</v>
      </c>
      <c r="R28" s="222"/>
      <c r="S28" s="63">
        <f t="shared" si="7"/>
        <v>0</v>
      </c>
      <c r="T28" s="112">
        <f t="shared" si="30"/>
        <v>0</v>
      </c>
      <c r="U28" s="223"/>
      <c r="V28" s="224"/>
      <c r="W28" s="63">
        <f t="shared" si="8"/>
        <v>0</v>
      </c>
      <c r="X28" s="63">
        <f t="shared" si="9"/>
        <v>0</v>
      </c>
      <c r="Y28" s="63">
        <f t="shared" si="10"/>
        <v>0</v>
      </c>
      <c r="Z28" s="63">
        <f t="shared" si="31"/>
        <v>0</v>
      </c>
      <c r="AA28" s="222"/>
      <c r="AB28" s="63">
        <f t="shared" si="11"/>
        <v>0</v>
      </c>
      <c r="AC28" s="112">
        <f t="shared" si="12"/>
        <v>0</v>
      </c>
      <c r="AD28" s="223"/>
      <c r="AE28" s="224"/>
      <c r="AF28" s="63">
        <f t="shared" si="13"/>
        <v>0</v>
      </c>
      <c r="AG28" s="63">
        <f t="shared" si="14"/>
        <v>0</v>
      </c>
      <c r="AH28" s="63">
        <f t="shared" si="15"/>
        <v>0</v>
      </c>
      <c r="AI28" s="63">
        <f t="shared" si="32"/>
        <v>0</v>
      </c>
      <c r="AJ28" s="222"/>
      <c r="AK28" s="63">
        <f t="shared" si="16"/>
        <v>0</v>
      </c>
      <c r="AL28" s="112">
        <f t="shared" si="17"/>
        <v>0</v>
      </c>
      <c r="AM28" s="223"/>
      <c r="AN28" s="224"/>
      <c r="AO28" s="63">
        <f t="shared" si="18"/>
        <v>0</v>
      </c>
      <c r="AP28" s="63">
        <f t="shared" si="19"/>
        <v>0</v>
      </c>
      <c r="AQ28" s="63">
        <f t="shared" si="20"/>
        <v>0</v>
      </c>
      <c r="AR28" s="63">
        <f t="shared" si="33"/>
        <v>0</v>
      </c>
      <c r="AS28" s="222"/>
      <c r="AT28" s="63">
        <f t="shared" si="21"/>
        <v>0</v>
      </c>
      <c r="AU28" s="112">
        <f t="shared" si="22"/>
        <v>0</v>
      </c>
      <c r="AV28" s="225"/>
      <c r="AW28" s="224"/>
      <c r="AX28" s="63">
        <f t="shared" si="23"/>
        <v>0</v>
      </c>
      <c r="AY28" s="63">
        <f t="shared" si="24"/>
        <v>0</v>
      </c>
      <c r="AZ28" s="63">
        <f t="shared" si="25"/>
        <v>0</v>
      </c>
      <c r="BA28" s="63">
        <f t="shared" si="34"/>
        <v>0</v>
      </c>
      <c r="BB28" s="222"/>
      <c r="BC28" s="63">
        <f t="shared" si="26"/>
        <v>0</v>
      </c>
      <c r="BD28" s="63">
        <f t="shared" si="27"/>
        <v>0</v>
      </c>
    </row>
    <row r="29" spans="1:56" x14ac:dyDescent="0.2">
      <c r="A29" s="221" t="s">
        <v>130</v>
      </c>
      <c r="B29" s="222"/>
      <c r="C29" s="222"/>
      <c r="D29" s="223"/>
      <c r="E29" s="224"/>
      <c r="F29" s="63">
        <f t="shared" si="0"/>
        <v>0</v>
      </c>
      <c r="G29" s="63">
        <f t="shared" si="1"/>
        <v>0</v>
      </c>
      <c r="H29" s="63">
        <f t="shared" si="2"/>
        <v>0</v>
      </c>
      <c r="I29" s="63">
        <f t="shared" si="28"/>
        <v>0</v>
      </c>
      <c r="J29" s="222"/>
      <c r="K29" s="112">
        <f t="shared" si="3"/>
        <v>0</v>
      </c>
      <c r="L29" s="223"/>
      <c r="M29" s="224"/>
      <c r="N29" s="63">
        <f t="shared" si="4"/>
        <v>0</v>
      </c>
      <c r="O29" s="63">
        <f t="shared" si="5"/>
        <v>0</v>
      </c>
      <c r="P29" s="63">
        <f t="shared" si="6"/>
        <v>0</v>
      </c>
      <c r="Q29" s="63">
        <f t="shared" si="29"/>
        <v>0</v>
      </c>
      <c r="R29" s="222"/>
      <c r="S29" s="63">
        <f t="shared" si="7"/>
        <v>0</v>
      </c>
      <c r="T29" s="112">
        <f t="shared" si="30"/>
        <v>0</v>
      </c>
      <c r="U29" s="223"/>
      <c r="V29" s="224"/>
      <c r="W29" s="63">
        <f t="shared" si="8"/>
        <v>0</v>
      </c>
      <c r="X29" s="63">
        <f t="shared" si="9"/>
        <v>0</v>
      </c>
      <c r="Y29" s="63">
        <f t="shared" si="10"/>
        <v>0</v>
      </c>
      <c r="Z29" s="63">
        <f t="shared" si="31"/>
        <v>0</v>
      </c>
      <c r="AA29" s="222"/>
      <c r="AB29" s="63">
        <f t="shared" si="11"/>
        <v>0</v>
      </c>
      <c r="AC29" s="112">
        <f t="shared" si="12"/>
        <v>0</v>
      </c>
      <c r="AD29" s="223"/>
      <c r="AE29" s="224"/>
      <c r="AF29" s="63">
        <f t="shared" si="13"/>
        <v>0</v>
      </c>
      <c r="AG29" s="63">
        <f t="shared" si="14"/>
        <v>0</v>
      </c>
      <c r="AH29" s="63">
        <f t="shared" si="15"/>
        <v>0</v>
      </c>
      <c r="AI29" s="63">
        <f t="shared" si="32"/>
        <v>0</v>
      </c>
      <c r="AJ29" s="222"/>
      <c r="AK29" s="63">
        <f t="shared" si="16"/>
        <v>0</v>
      </c>
      <c r="AL29" s="112">
        <f t="shared" si="17"/>
        <v>0</v>
      </c>
      <c r="AM29" s="223"/>
      <c r="AN29" s="224"/>
      <c r="AO29" s="63">
        <f t="shared" si="18"/>
        <v>0</v>
      </c>
      <c r="AP29" s="63">
        <f t="shared" si="19"/>
        <v>0</v>
      </c>
      <c r="AQ29" s="63">
        <f t="shared" si="20"/>
        <v>0</v>
      </c>
      <c r="AR29" s="63">
        <f t="shared" si="33"/>
        <v>0</v>
      </c>
      <c r="AS29" s="222"/>
      <c r="AT29" s="63">
        <f t="shared" si="21"/>
        <v>0</v>
      </c>
      <c r="AU29" s="112">
        <f t="shared" si="22"/>
        <v>0</v>
      </c>
      <c r="AV29" s="225"/>
      <c r="AW29" s="224"/>
      <c r="AX29" s="63">
        <f t="shared" si="23"/>
        <v>0</v>
      </c>
      <c r="AY29" s="63">
        <f t="shared" si="24"/>
        <v>0</v>
      </c>
      <c r="AZ29" s="63">
        <f t="shared" si="25"/>
        <v>0</v>
      </c>
      <c r="BA29" s="63">
        <f t="shared" si="34"/>
        <v>0</v>
      </c>
      <c r="BB29" s="222"/>
      <c r="BC29" s="63">
        <f t="shared" si="26"/>
        <v>0</v>
      </c>
      <c r="BD29" s="63">
        <f t="shared" si="27"/>
        <v>0</v>
      </c>
    </row>
    <row r="30" spans="1:56" x14ac:dyDescent="0.2">
      <c r="A30" s="221" t="s">
        <v>131</v>
      </c>
      <c r="B30" s="222"/>
      <c r="C30" s="222"/>
      <c r="D30" s="223"/>
      <c r="E30" s="224"/>
      <c r="F30" s="63">
        <f t="shared" si="0"/>
        <v>0</v>
      </c>
      <c r="G30" s="63">
        <f t="shared" si="1"/>
        <v>0</v>
      </c>
      <c r="H30" s="63">
        <f t="shared" si="2"/>
        <v>0</v>
      </c>
      <c r="I30" s="63">
        <f t="shared" si="28"/>
        <v>0</v>
      </c>
      <c r="J30" s="222"/>
      <c r="K30" s="112">
        <f t="shared" si="3"/>
        <v>0</v>
      </c>
      <c r="L30" s="223"/>
      <c r="M30" s="224"/>
      <c r="N30" s="63">
        <f t="shared" si="4"/>
        <v>0</v>
      </c>
      <c r="O30" s="63">
        <f t="shared" si="5"/>
        <v>0</v>
      </c>
      <c r="P30" s="63">
        <f t="shared" si="6"/>
        <v>0</v>
      </c>
      <c r="Q30" s="63">
        <f t="shared" si="29"/>
        <v>0</v>
      </c>
      <c r="R30" s="222"/>
      <c r="S30" s="63">
        <f t="shared" si="7"/>
        <v>0</v>
      </c>
      <c r="T30" s="112">
        <f t="shared" si="30"/>
        <v>0</v>
      </c>
      <c r="U30" s="223"/>
      <c r="V30" s="224"/>
      <c r="W30" s="63">
        <f t="shared" si="8"/>
        <v>0</v>
      </c>
      <c r="X30" s="63">
        <f t="shared" si="9"/>
        <v>0</v>
      </c>
      <c r="Y30" s="63">
        <f t="shared" si="10"/>
        <v>0</v>
      </c>
      <c r="Z30" s="63">
        <f t="shared" si="31"/>
        <v>0</v>
      </c>
      <c r="AA30" s="222"/>
      <c r="AB30" s="63">
        <f t="shared" si="11"/>
        <v>0</v>
      </c>
      <c r="AC30" s="112">
        <f t="shared" si="12"/>
        <v>0</v>
      </c>
      <c r="AD30" s="223"/>
      <c r="AE30" s="224"/>
      <c r="AF30" s="63">
        <f t="shared" si="13"/>
        <v>0</v>
      </c>
      <c r="AG30" s="63">
        <f t="shared" si="14"/>
        <v>0</v>
      </c>
      <c r="AH30" s="63">
        <f t="shared" si="15"/>
        <v>0</v>
      </c>
      <c r="AI30" s="63">
        <f t="shared" si="32"/>
        <v>0</v>
      </c>
      <c r="AJ30" s="222"/>
      <c r="AK30" s="63">
        <f t="shared" si="16"/>
        <v>0</v>
      </c>
      <c r="AL30" s="112">
        <f t="shared" si="17"/>
        <v>0</v>
      </c>
      <c r="AM30" s="223"/>
      <c r="AN30" s="224"/>
      <c r="AO30" s="63">
        <f t="shared" si="18"/>
        <v>0</v>
      </c>
      <c r="AP30" s="63">
        <f t="shared" si="19"/>
        <v>0</v>
      </c>
      <c r="AQ30" s="63">
        <f t="shared" si="20"/>
        <v>0</v>
      </c>
      <c r="AR30" s="63">
        <f t="shared" si="33"/>
        <v>0</v>
      </c>
      <c r="AS30" s="222"/>
      <c r="AT30" s="63">
        <f t="shared" si="21"/>
        <v>0</v>
      </c>
      <c r="AU30" s="112">
        <f t="shared" si="22"/>
        <v>0</v>
      </c>
      <c r="AV30" s="225"/>
      <c r="AW30" s="224"/>
      <c r="AX30" s="63">
        <f t="shared" si="23"/>
        <v>0</v>
      </c>
      <c r="AY30" s="63">
        <f t="shared" si="24"/>
        <v>0</v>
      </c>
      <c r="AZ30" s="63">
        <f t="shared" si="25"/>
        <v>0</v>
      </c>
      <c r="BA30" s="63">
        <f t="shared" si="34"/>
        <v>0</v>
      </c>
      <c r="BB30" s="222"/>
      <c r="BC30" s="63">
        <f t="shared" si="26"/>
        <v>0</v>
      </c>
      <c r="BD30" s="63">
        <f t="shared" si="27"/>
        <v>0</v>
      </c>
    </row>
    <row r="31" spans="1:56" x14ac:dyDescent="0.2">
      <c r="A31" s="221" t="s">
        <v>132</v>
      </c>
      <c r="B31" s="222"/>
      <c r="C31" s="222"/>
      <c r="D31" s="223"/>
      <c r="E31" s="224"/>
      <c r="F31" s="63">
        <f t="shared" si="0"/>
        <v>0</v>
      </c>
      <c r="G31" s="63">
        <f t="shared" si="1"/>
        <v>0</v>
      </c>
      <c r="H31" s="63">
        <f t="shared" si="2"/>
        <v>0</v>
      </c>
      <c r="I31" s="63">
        <f t="shared" si="28"/>
        <v>0</v>
      </c>
      <c r="J31" s="222"/>
      <c r="K31" s="112">
        <f t="shared" si="3"/>
        <v>0</v>
      </c>
      <c r="L31" s="223"/>
      <c r="M31" s="224"/>
      <c r="N31" s="63">
        <f t="shared" si="4"/>
        <v>0</v>
      </c>
      <c r="O31" s="63">
        <f t="shared" si="5"/>
        <v>0</v>
      </c>
      <c r="P31" s="63">
        <f t="shared" si="6"/>
        <v>0</v>
      </c>
      <c r="Q31" s="63">
        <f t="shared" si="29"/>
        <v>0</v>
      </c>
      <c r="R31" s="222"/>
      <c r="S31" s="63">
        <f t="shared" si="7"/>
        <v>0</v>
      </c>
      <c r="T31" s="112">
        <f t="shared" si="30"/>
        <v>0</v>
      </c>
      <c r="U31" s="223"/>
      <c r="V31" s="224"/>
      <c r="W31" s="63">
        <f t="shared" si="8"/>
        <v>0</v>
      </c>
      <c r="X31" s="63">
        <f t="shared" si="9"/>
        <v>0</v>
      </c>
      <c r="Y31" s="63">
        <f t="shared" si="10"/>
        <v>0</v>
      </c>
      <c r="Z31" s="63">
        <f t="shared" si="31"/>
        <v>0</v>
      </c>
      <c r="AA31" s="222"/>
      <c r="AB31" s="63">
        <f t="shared" si="11"/>
        <v>0</v>
      </c>
      <c r="AC31" s="112">
        <f t="shared" si="12"/>
        <v>0</v>
      </c>
      <c r="AD31" s="223"/>
      <c r="AE31" s="224"/>
      <c r="AF31" s="63">
        <f t="shared" si="13"/>
        <v>0</v>
      </c>
      <c r="AG31" s="63">
        <f t="shared" si="14"/>
        <v>0</v>
      </c>
      <c r="AH31" s="63">
        <f t="shared" si="15"/>
        <v>0</v>
      </c>
      <c r="AI31" s="63">
        <f t="shared" si="32"/>
        <v>0</v>
      </c>
      <c r="AJ31" s="222"/>
      <c r="AK31" s="63">
        <f t="shared" si="16"/>
        <v>0</v>
      </c>
      <c r="AL31" s="112">
        <f t="shared" si="17"/>
        <v>0</v>
      </c>
      <c r="AM31" s="223"/>
      <c r="AN31" s="224"/>
      <c r="AO31" s="63">
        <f t="shared" si="18"/>
        <v>0</v>
      </c>
      <c r="AP31" s="63">
        <f t="shared" si="19"/>
        <v>0</v>
      </c>
      <c r="AQ31" s="63">
        <f t="shared" si="20"/>
        <v>0</v>
      </c>
      <c r="AR31" s="63">
        <f t="shared" si="33"/>
        <v>0</v>
      </c>
      <c r="AS31" s="222"/>
      <c r="AT31" s="63">
        <f t="shared" si="21"/>
        <v>0</v>
      </c>
      <c r="AU31" s="112">
        <f t="shared" si="22"/>
        <v>0</v>
      </c>
      <c r="AV31" s="225"/>
      <c r="AW31" s="224"/>
      <c r="AX31" s="63">
        <f t="shared" si="23"/>
        <v>0</v>
      </c>
      <c r="AY31" s="63">
        <f t="shared" si="24"/>
        <v>0</v>
      </c>
      <c r="AZ31" s="63">
        <f t="shared" si="25"/>
        <v>0</v>
      </c>
      <c r="BA31" s="63">
        <f t="shared" si="34"/>
        <v>0</v>
      </c>
      <c r="BB31" s="222"/>
      <c r="BC31" s="63">
        <f t="shared" si="26"/>
        <v>0</v>
      </c>
      <c r="BD31" s="63">
        <f t="shared" si="27"/>
        <v>0</v>
      </c>
    </row>
    <row r="32" spans="1:56" x14ac:dyDescent="0.2">
      <c r="A32" s="221" t="s">
        <v>133</v>
      </c>
      <c r="B32" s="222"/>
      <c r="C32" s="222"/>
      <c r="D32" s="223"/>
      <c r="E32" s="224"/>
      <c r="F32" s="63">
        <f t="shared" si="0"/>
        <v>0</v>
      </c>
      <c r="G32" s="63">
        <f t="shared" si="1"/>
        <v>0</v>
      </c>
      <c r="H32" s="63">
        <f t="shared" si="2"/>
        <v>0</v>
      </c>
      <c r="I32" s="63">
        <f t="shared" si="28"/>
        <v>0</v>
      </c>
      <c r="J32" s="222"/>
      <c r="K32" s="112">
        <f t="shared" si="3"/>
        <v>0</v>
      </c>
      <c r="L32" s="223"/>
      <c r="M32" s="224"/>
      <c r="N32" s="63">
        <f t="shared" si="4"/>
        <v>0</v>
      </c>
      <c r="O32" s="63">
        <f t="shared" si="5"/>
        <v>0</v>
      </c>
      <c r="P32" s="63">
        <f t="shared" si="6"/>
        <v>0</v>
      </c>
      <c r="Q32" s="63">
        <f t="shared" si="29"/>
        <v>0</v>
      </c>
      <c r="R32" s="222"/>
      <c r="S32" s="63">
        <f t="shared" si="7"/>
        <v>0</v>
      </c>
      <c r="T32" s="112">
        <f t="shared" si="30"/>
        <v>0</v>
      </c>
      <c r="U32" s="223"/>
      <c r="V32" s="224"/>
      <c r="W32" s="63">
        <f t="shared" si="8"/>
        <v>0</v>
      </c>
      <c r="X32" s="63">
        <f t="shared" si="9"/>
        <v>0</v>
      </c>
      <c r="Y32" s="63">
        <f t="shared" si="10"/>
        <v>0</v>
      </c>
      <c r="Z32" s="63">
        <f t="shared" si="31"/>
        <v>0</v>
      </c>
      <c r="AA32" s="222"/>
      <c r="AB32" s="63">
        <f t="shared" si="11"/>
        <v>0</v>
      </c>
      <c r="AC32" s="112">
        <f t="shared" si="12"/>
        <v>0</v>
      </c>
      <c r="AD32" s="223"/>
      <c r="AE32" s="224"/>
      <c r="AF32" s="63">
        <f t="shared" si="13"/>
        <v>0</v>
      </c>
      <c r="AG32" s="63">
        <f t="shared" si="14"/>
        <v>0</v>
      </c>
      <c r="AH32" s="63">
        <f t="shared" si="15"/>
        <v>0</v>
      </c>
      <c r="AI32" s="63">
        <f t="shared" si="32"/>
        <v>0</v>
      </c>
      <c r="AJ32" s="222"/>
      <c r="AK32" s="63">
        <f t="shared" si="16"/>
        <v>0</v>
      </c>
      <c r="AL32" s="112">
        <f t="shared" si="17"/>
        <v>0</v>
      </c>
      <c r="AM32" s="223"/>
      <c r="AN32" s="224"/>
      <c r="AO32" s="63">
        <f t="shared" si="18"/>
        <v>0</v>
      </c>
      <c r="AP32" s="63">
        <f t="shared" si="19"/>
        <v>0</v>
      </c>
      <c r="AQ32" s="63">
        <f t="shared" si="20"/>
        <v>0</v>
      </c>
      <c r="AR32" s="63">
        <f t="shared" si="33"/>
        <v>0</v>
      </c>
      <c r="AS32" s="222"/>
      <c r="AT32" s="63">
        <f t="shared" si="21"/>
        <v>0</v>
      </c>
      <c r="AU32" s="112">
        <f t="shared" si="22"/>
        <v>0</v>
      </c>
      <c r="AV32" s="225"/>
      <c r="AW32" s="224"/>
      <c r="AX32" s="63">
        <f t="shared" si="23"/>
        <v>0</v>
      </c>
      <c r="AY32" s="63">
        <f t="shared" si="24"/>
        <v>0</v>
      </c>
      <c r="AZ32" s="63">
        <f t="shared" si="25"/>
        <v>0</v>
      </c>
      <c r="BA32" s="63">
        <f t="shared" si="34"/>
        <v>0</v>
      </c>
      <c r="BB32" s="222"/>
      <c r="BC32" s="63">
        <f>AZ32+BA32+BB32</f>
        <v>0</v>
      </c>
      <c r="BD32" s="63">
        <f t="shared" si="27"/>
        <v>0</v>
      </c>
    </row>
    <row r="33" spans="1:56" x14ac:dyDescent="0.2">
      <c r="A33" s="221" t="s">
        <v>134</v>
      </c>
      <c r="B33" s="222"/>
      <c r="C33" s="222"/>
      <c r="D33" s="223"/>
      <c r="E33" s="224"/>
      <c r="F33" s="63">
        <f t="shared" si="0"/>
        <v>0</v>
      </c>
      <c r="G33" s="63">
        <f t="shared" si="1"/>
        <v>0</v>
      </c>
      <c r="H33" s="63">
        <f t="shared" si="2"/>
        <v>0</v>
      </c>
      <c r="I33" s="63">
        <f t="shared" si="28"/>
        <v>0</v>
      </c>
      <c r="J33" s="222"/>
      <c r="K33" s="112">
        <f t="shared" si="3"/>
        <v>0</v>
      </c>
      <c r="L33" s="223"/>
      <c r="M33" s="224"/>
      <c r="N33" s="63">
        <f t="shared" si="4"/>
        <v>0</v>
      </c>
      <c r="O33" s="63">
        <f t="shared" si="5"/>
        <v>0</v>
      </c>
      <c r="P33" s="63">
        <f t="shared" si="6"/>
        <v>0</v>
      </c>
      <c r="Q33" s="63">
        <f t="shared" si="29"/>
        <v>0</v>
      </c>
      <c r="R33" s="222"/>
      <c r="S33" s="63">
        <f t="shared" si="7"/>
        <v>0</v>
      </c>
      <c r="T33" s="112">
        <f t="shared" si="30"/>
        <v>0</v>
      </c>
      <c r="U33" s="223"/>
      <c r="V33" s="224"/>
      <c r="W33" s="63">
        <f t="shared" si="8"/>
        <v>0</v>
      </c>
      <c r="X33" s="63">
        <f t="shared" si="9"/>
        <v>0</v>
      </c>
      <c r="Y33" s="63">
        <f t="shared" si="10"/>
        <v>0</v>
      </c>
      <c r="Z33" s="63">
        <f t="shared" si="31"/>
        <v>0</v>
      </c>
      <c r="AA33" s="222"/>
      <c r="AB33" s="63">
        <f t="shared" si="11"/>
        <v>0</v>
      </c>
      <c r="AC33" s="112">
        <f t="shared" si="12"/>
        <v>0</v>
      </c>
      <c r="AD33" s="223"/>
      <c r="AE33" s="224"/>
      <c r="AF33" s="63">
        <f t="shared" si="13"/>
        <v>0</v>
      </c>
      <c r="AG33" s="63">
        <f t="shared" si="14"/>
        <v>0</v>
      </c>
      <c r="AH33" s="63">
        <f t="shared" si="15"/>
        <v>0</v>
      </c>
      <c r="AI33" s="63">
        <f t="shared" si="32"/>
        <v>0</v>
      </c>
      <c r="AJ33" s="222"/>
      <c r="AK33" s="63">
        <f t="shared" si="16"/>
        <v>0</v>
      </c>
      <c r="AL33" s="112">
        <f t="shared" si="17"/>
        <v>0</v>
      </c>
      <c r="AM33" s="223"/>
      <c r="AN33" s="224"/>
      <c r="AO33" s="63">
        <f t="shared" si="18"/>
        <v>0</v>
      </c>
      <c r="AP33" s="63">
        <f t="shared" si="19"/>
        <v>0</v>
      </c>
      <c r="AQ33" s="63">
        <f t="shared" si="20"/>
        <v>0</v>
      </c>
      <c r="AR33" s="63">
        <f t="shared" si="33"/>
        <v>0</v>
      </c>
      <c r="AS33" s="222"/>
      <c r="AT33" s="63">
        <f t="shared" si="21"/>
        <v>0</v>
      </c>
      <c r="AU33" s="112">
        <f t="shared" si="22"/>
        <v>0</v>
      </c>
      <c r="AV33" s="225"/>
      <c r="AW33" s="224"/>
      <c r="AX33" s="63">
        <f t="shared" si="23"/>
        <v>0</v>
      </c>
      <c r="AY33" s="63">
        <f t="shared" si="24"/>
        <v>0</v>
      </c>
      <c r="AZ33" s="63">
        <f t="shared" si="25"/>
        <v>0</v>
      </c>
      <c r="BA33" s="63">
        <f t="shared" si="34"/>
        <v>0</v>
      </c>
      <c r="BB33" s="222"/>
      <c r="BC33" s="63">
        <f t="shared" si="26"/>
        <v>0</v>
      </c>
      <c r="BD33" s="63">
        <f t="shared" si="27"/>
        <v>0</v>
      </c>
    </row>
    <row r="34" spans="1:56" s="60" customFormat="1" x14ac:dyDescent="0.2">
      <c r="A34" s="60" t="s">
        <v>135</v>
      </c>
      <c r="B34" s="64"/>
      <c r="C34" s="64"/>
      <c r="D34" s="113">
        <f>SUM(D14:D33)</f>
        <v>0</v>
      </c>
      <c r="E34" s="64"/>
      <c r="F34" s="64">
        <f t="shared" ref="F34:L34" si="35">SUM(F14:F33)</f>
        <v>0</v>
      </c>
      <c r="G34" s="64">
        <f t="shared" si="35"/>
        <v>0</v>
      </c>
      <c r="H34" s="64">
        <f t="shared" si="35"/>
        <v>0</v>
      </c>
      <c r="I34" s="64">
        <f t="shared" si="35"/>
        <v>0</v>
      </c>
      <c r="J34" s="64">
        <f t="shared" si="35"/>
        <v>0</v>
      </c>
      <c r="K34" s="114">
        <f t="shared" si="35"/>
        <v>0</v>
      </c>
      <c r="L34" s="113">
        <f t="shared" si="35"/>
        <v>0</v>
      </c>
      <c r="M34" s="64"/>
      <c r="N34" s="64">
        <f t="shared" ref="N34:U34" si="36">SUM(N14:N33)</f>
        <v>0</v>
      </c>
      <c r="O34" s="64">
        <f t="shared" si="36"/>
        <v>0</v>
      </c>
      <c r="P34" s="64">
        <f t="shared" si="36"/>
        <v>0</v>
      </c>
      <c r="Q34" s="64">
        <f t="shared" si="36"/>
        <v>0</v>
      </c>
      <c r="R34" s="64">
        <f t="shared" si="36"/>
        <v>0</v>
      </c>
      <c r="S34" s="64">
        <f t="shared" si="36"/>
        <v>0</v>
      </c>
      <c r="T34" s="114">
        <f t="shared" si="36"/>
        <v>0</v>
      </c>
      <c r="U34" s="113">
        <f t="shared" si="36"/>
        <v>0</v>
      </c>
      <c r="V34" s="64"/>
      <c r="W34" s="64">
        <f t="shared" ref="W34:AD34" si="37">SUM(W14:W33)</f>
        <v>0</v>
      </c>
      <c r="X34" s="64">
        <f t="shared" si="37"/>
        <v>0</v>
      </c>
      <c r="Y34" s="64">
        <f t="shared" si="37"/>
        <v>0</v>
      </c>
      <c r="Z34" s="64">
        <f t="shared" si="37"/>
        <v>0</v>
      </c>
      <c r="AA34" s="64">
        <f t="shared" si="37"/>
        <v>0</v>
      </c>
      <c r="AB34" s="64">
        <f t="shared" si="37"/>
        <v>0</v>
      </c>
      <c r="AC34" s="114">
        <f t="shared" si="37"/>
        <v>0</v>
      </c>
      <c r="AD34" s="113">
        <f t="shared" si="37"/>
        <v>0</v>
      </c>
      <c r="AE34" s="64"/>
      <c r="AF34" s="64">
        <f t="shared" ref="AF34:AM34" si="38">SUM(AF14:AF33)</f>
        <v>0</v>
      </c>
      <c r="AG34" s="64">
        <f t="shared" si="38"/>
        <v>0</v>
      </c>
      <c r="AH34" s="64">
        <f t="shared" si="38"/>
        <v>0</v>
      </c>
      <c r="AI34" s="64">
        <f t="shared" si="38"/>
        <v>0</v>
      </c>
      <c r="AJ34" s="64">
        <f t="shared" si="38"/>
        <v>0</v>
      </c>
      <c r="AK34" s="64">
        <f t="shared" si="38"/>
        <v>0</v>
      </c>
      <c r="AL34" s="114">
        <f t="shared" si="38"/>
        <v>0</v>
      </c>
      <c r="AM34" s="113">
        <f t="shared" si="38"/>
        <v>0</v>
      </c>
      <c r="AN34" s="64"/>
      <c r="AO34" s="64">
        <f t="shared" ref="AO34:AV34" si="39">SUM(AO14:AO33)</f>
        <v>0</v>
      </c>
      <c r="AP34" s="64">
        <f t="shared" si="39"/>
        <v>0</v>
      </c>
      <c r="AQ34" s="64">
        <f t="shared" si="39"/>
        <v>0</v>
      </c>
      <c r="AR34" s="64">
        <f t="shared" si="39"/>
        <v>0</v>
      </c>
      <c r="AS34" s="64">
        <f t="shared" si="39"/>
        <v>0</v>
      </c>
      <c r="AT34" s="64">
        <f t="shared" si="39"/>
        <v>0</v>
      </c>
      <c r="AU34" s="114">
        <f t="shared" si="39"/>
        <v>0</v>
      </c>
      <c r="AV34" s="64">
        <f t="shared" si="39"/>
        <v>0</v>
      </c>
      <c r="AW34" s="64"/>
      <c r="AX34" s="64">
        <f t="shared" ref="AX34:BD34" si="40">SUM(AX14:AX33)</f>
        <v>0</v>
      </c>
      <c r="AY34" s="64">
        <f t="shared" si="40"/>
        <v>0</v>
      </c>
      <c r="AZ34" s="64">
        <f t="shared" si="40"/>
        <v>0</v>
      </c>
      <c r="BA34" s="64">
        <f t="shared" si="40"/>
        <v>0</v>
      </c>
      <c r="BB34" s="64">
        <f t="shared" si="40"/>
        <v>0</v>
      </c>
      <c r="BC34" s="64">
        <f t="shared" si="40"/>
        <v>0</v>
      </c>
      <c r="BD34" s="64">
        <f t="shared" si="40"/>
        <v>0</v>
      </c>
    </row>
    <row r="35" spans="1:56" s="60" customFormat="1" x14ac:dyDescent="0.2">
      <c r="B35" s="64"/>
      <c r="C35" s="64"/>
      <c r="D35" s="64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</row>
    <row r="36" spans="1:56" s="60" customFormat="1" x14ac:dyDescent="0.2">
      <c r="B36" s="64"/>
      <c r="C36" s="64"/>
      <c r="D36" s="64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</row>
    <row r="38" spans="1:56" ht="12" customHeight="1" x14ac:dyDescent="0.2">
      <c r="A38" s="321" t="s">
        <v>278</v>
      </c>
      <c r="B38" s="321"/>
      <c r="C38" s="321"/>
      <c r="F38" s="177" t="s">
        <v>91</v>
      </c>
      <c r="G38" s="178">
        <f>'Bemeneti adatok'!E18</f>
        <v>1900</v>
      </c>
      <c r="H38" s="3" t="s">
        <v>109</v>
      </c>
      <c r="K38" s="168"/>
      <c r="L38" s="176" t="s">
        <v>0</v>
      </c>
      <c r="M38" s="178">
        <f>'Bemeneti adatok'!$F$18</f>
        <v>1901</v>
      </c>
      <c r="N38" s="3" t="s">
        <v>109</v>
      </c>
      <c r="O38" s="61" t="s">
        <v>137</v>
      </c>
      <c r="S38" s="177" t="s">
        <v>1</v>
      </c>
      <c r="T38" s="178">
        <f>'Bemeneti adatok'!$G$18</f>
        <v>1902</v>
      </c>
      <c r="U38" s="3" t="s">
        <v>109</v>
      </c>
      <c r="V38" s="61" t="s">
        <v>137</v>
      </c>
      <c r="Y38" s="168"/>
      <c r="Z38" s="176" t="s">
        <v>2</v>
      </c>
      <c r="AA38" s="178">
        <f>'Bemeneti adatok'!$H$18</f>
        <v>1903</v>
      </c>
      <c r="AB38" s="3" t="s">
        <v>109</v>
      </c>
      <c r="AC38" s="61" t="s">
        <v>137</v>
      </c>
      <c r="AG38" s="177" t="s">
        <v>3</v>
      </c>
      <c r="AH38" s="178">
        <f>'Bemeneti adatok'!$I$18</f>
        <v>1904</v>
      </c>
      <c r="AI38" s="3" t="s">
        <v>109</v>
      </c>
      <c r="AJ38" s="61" t="s">
        <v>137</v>
      </c>
      <c r="AM38" s="168"/>
      <c r="AN38" s="176" t="s">
        <v>4</v>
      </c>
      <c r="AO38" s="178">
        <f>'Bemeneti adatok'!$J$18</f>
        <v>1905</v>
      </c>
      <c r="AP38" s="3" t="s">
        <v>109</v>
      </c>
      <c r="AQ38" s="61" t="s">
        <v>137</v>
      </c>
    </row>
    <row r="39" spans="1:56" ht="30.75" customHeight="1" x14ac:dyDescent="0.2">
      <c r="A39" s="321"/>
      <c r="B39" s="321"/>
      <c r="C39" s="321"/>
      <c r="F39" s="177"/>
      <c r="G39" s="178"/>
      <c r="H39" s="61">
        <f>'Bemeneti adatok'!$E$26</f>
        <v>0.13</v>
      </c>
      <c r="K39" s="168"/>
      <c r="L39" s="176"/>
      <c r="M39" s="178"/>
      <c r="N39" s="61">
        <f>'Bemeneti adatok'!$E$26</f>
        <v>0.13</v>
      </c>
      <c r="O39" s="62">
        <f>'Bemeneti adatok'!$F$22</f>
        <v>1.1219999999999999</v>
      </c>
      <c r="S39" s="177"/>
      <c r="T39" s="178"/>
      <c r="U39" s="61">
        <f>'Bemeneti adatok'!$E$26</f>
        <v>0.13</v>
      </c>
      <c r="V39" s="62">
        <f>'Bemeneti adatok'!$G$22</f>
        <v>1.2532739999999998</v>
      </c>
      <c r="Y39" s="168"/>
      <c r="Z39" s="176"/>
      <c r="AA39" s="178"/>
      <c r="AB39" s="61">
        <f>'Bemeneti adatok'!$E$26</f>
        <v>0.13</v>
      </c>
      <c r="AC39" s="62">
        <f>'Bemeneti adatok'!$H$22</f>
        <v>1.3936406879999998</v>
      </c>
      <c r="AG39" s="177"/>
      <c r="AH39" s="178"/>
      <c r="AI39" s="61">
        <f>'Bemeneti adatok'!$E$26</f>
        <v>0.13</v>
      </c>
      <c r="AJ39" s="62">
        <f>'Bemeneti adatok'!$I$22</f>
        <v>1.5427602416159998</v>
      </c>
      <c r="AM39" s="168"/>
      <c r="AN39" s="176"/>
      <c r="AO39" s="178"/>
      <c r="AP39" s="61">
        <f>'Bemeneti adatok'!$E$26</f>
        <v>0.13</v>
      </c>
      <c r="AQ39" s="62">
        <f>'Bemeneti adatok'!$J$22</f>
        <v>1.7001217862608315</v>
      </c>
    </row>
    <row r="40" spans="1:56" s="67" customFormat="1" ht="48.75" customHeight="1" thickBot="1" x14ac:dyDescent="0.25">
      <c r="A40" s="116" t="s">
        <v>106</v>
      </c>
      <c r="B40" s="116" t="s">
        <v>252</v>
      </c>
      <c r="C40" s="116" t="s">
        <v>246</v>
      </c>
      <c r="D40" s="174" t="s">
        <v>277</v>
      </c>
      <c r="E40" s="116" t="s">
        <v>247</v>
      </c>
      <c r="F40" s="169" t="s">
        <v>107</v>
      </c>
      <c r="G40" s="174" t="s">
        <v>248</v>
      </c>
      <c r="H40" s="174" t="s">
        <v>249</v>
      </c>
      <c r="I40" s="174" t="s">
        <v>250</v>
      </c>
      <c r="J40" s="174" t="s">
        <v>251</v>
      </c>
      <c r="K40" s="170" t="s">
        <v>114</v>
      </c>
      <c r="L40" s="174" t="s">
        <v>107</v>
      </c>
      <c r="M40" s="174" t="s">
        <v>248</v>
      </c>
      <c r="N40" s="174" t="s">
        <v>249</v>
      </c>
      <c r="O40" s="174" t="s">
        <v>250</v>
      </c>
      <c r="P40" s="174" t="s">
        <v>251</v>
      </c>
      <c r="Q40" s="174" t="s">
        <v>114</v>
      </c>
      <c r="R40" s="109" t="s">
        <v>138</v>
      </c>
      <c r="S40" s="169" t="s">
        <v>107</v>
      </c>
      <c r="T40" s="174" t="s">
        <v>248</v>
      </c>
      <c r="U40" s="174" t="s">
        <v>249</v>
      </c>
      <c r="V40" s="174" t="s">
        <v>250</v>
      </c>
      <c r="W40" s="174" t="s">
        <v>251</v>
      </c>
      <c r="X40" s="174" t="s">
        <v>114</v>
      </c>
      <c r="Y40" s="111" t="s">
        <v>138</v>
      </c>
      <c r="Z40" s="174" t="s">
        <v>107</v>
      </c>
      <c r="AA40" s="174" t="s">
        <v>248</v>
      </c>
      <c r="AB40" s="174" t="s">
        <v>249</v>
      </c>
      <c r="AC40" s="174" t="s">
        <v>250</v>
      </c>
      <c r="AD40" s="174" t="s">
        <v>251</v>
      </c>
      <c r="AE40" s="174" t="s">
        <v>114</v>
      </c>
      <c r="AF40" s="109" t="s">
        <v>138</v>
      </c>
      <c r="AG40" s="169" t="s">
        <v>107</v>
      </c>
      <c r="AH40" s="174" t="s">
        <v>248</v>
      </c>
      <c r="AI40" s="174" t="s">
        <v>249</v>
      </c>
      <c r="AJ40" s="174" t="s">
        <v>250</v>
      </c>
      <c r="AK40" s="174" t="s">
        <v>251</v>
      </c>
      <c r="AL40" s="174" t="s">
        <v>114</v>
      </c>
      <c r="AM40" s="111" t="s">
        <v>138</v>
      </c>
      <c r="AN40" s="174" t="s">
        <v>107</v>
      </c>
      <c r="AO40" s="174" t="s">
        <v>248</v>
      </c>
      <c r="AP40" s="174" t="s">
        <v>249</v>
      </c>
      <c r="AQ40" s="174" t="s">
        <v>250</v>
      </c>
      <c r="AR40" s="174" t="s">
        <v>251</v>
      </c>
      <c r="AS40" s="174" t="s">
        <v>114</v>
      </c>
      <c r="AT40" s="109" t="s">
        <v>138</v>
      </c>
    </row>
    <row r="41" spans="1:56" x14ac:dyDescent="0.2">
      <c r="A41" s="221" t="s">
        <v>136</v>
      </c>
      <c r="B41" s="226"/>
      <c r="C41" s="227"/>
      <c r="D41" s="228"/>
      <c r="E41" s="191">
        <f>C41*D41</f>
        <v>0</v>
      </c>
      <c r="F41" s="229"/>
      <c r="G41" s="230"/>
      <c r="H41" s="193">
        <f t="shared" ref="H41:H60" si="41">$C41*F41*G41</f>
        <v>0</v>
      </c>
      <c r="I41" s="193">
        <f t="shared" ref="I41:I60" si="42">$E41*F41*G41</f>
        <v>0</v>
      </c>
      <c r="J41" s="193">
        <f t="shared" ref="J41:J60" si="43">IF($B41="magánszemély",I41*$H$39,0)</f>
        <v>0</v>
      </c>
      <c r="K41" s="194">
        <f>H41+J41</f>
        <v>0</v>
      </c>
      <c r="L41" s="230"/>
      <c r="M41" s="230"/>
      <c r="N41" s="193">
        <f t="shared" ref="N41:N60" si="44">$C41*L41*M41</f>
        <v>0</v>
      </c>
      <c r="O41" s="193">
        <f t="shared" ref="O41:O60" si="45">$E41*L41*M41</f>
        <v>0</v>
      </c>
      <c r="P41" s="193">
        <f t="shared" ref="P41:P60" si="46">IF($B41="magánszemély",O41*$N$39,0)</f>
        <v>0</v>
      </c>
      <c r="Q41" s="193">
        <f>N41+P41</f>
        <v>0</v>
      </c>
      <c r="R41" s="193">
        <f t="shared" ref="R41:R60" si="47">Q41*$O$39</f>
        <v>0</v>
      </c>
      <c r="S41" s="231"/>
      <c r="T41" s="232"/>
      <c r="U41" s="193">
        <f t="shared" ref="U41:U60" si="48">$C41*S41*T41</f>
        <v>0</v>
      </c>
      <c r="V41" s="193">
        <f t="shared" ref="V41:V60" si="49">$E41*S41*T41</f>
        <v>0</v>
      </c>
      <c r="W41" s="193">
        <f t="shared" ref="W41:W60" si="50">IF($B41="magánszemély",V41*$U$39,0)</f>
        <v>0</v>
      </c>
      <c r="X41" s="193">
        <f>U41+W41</f>
        <v>0</v>
      </c>
      <c r="Y41" s="194">
        <f t="shared" ref="Y41:Y60" si="51">X41*$V$39</f>
        <v>0</v>
      </c>
      <c r="Z41" s="232"/>
      <c r="AA41" s="232"/>
      <c r="AB41" s="193">
        <f t="shared" ref="AB41:AB60" si="52">$C41*Z41*AA41</f>
        <v>0</v>
      </c>
      <c r="AC41" s="193">
        <f t="shared" ref="AC41:AC60" si="53">$E41*Z41*AA41</f>
        <v>0</v>
      </c>
      <c r="AD41" s="193">
        <f t="shared" ref="AD41:AD60" si="54">IF($B41="magánszemély",AC41*$AB$39,0)</f>
        <v>0</v>
      </c>
      <c r="AE41" s="193">
        <f>AB41+AD41</f>
        <v>0</v>
      </c>
      <c r="AF41" s="193">
        <f t="shared" ref="AF41:AF60" si="55">AE41*$AC$39</f>
        <v>0</v>
      </c>
      <c r="AG41" s="231"/>
      <c r="AH41" s="232"/>
      <c r="AI41" s="193">
        <f t="shared" ref="AI41:AI60" si="56">$C41*AG41*AH41</f>
        <v>0</v>
      </c>
      <c r="AJ41" s="193">
        <f t="shared" ref="AJ41:AJ60" si="57">$E41*AG41*AH41</f>
        <v>0</v>
      </c>
      <c r="AK41" s="193">
        <f t="shared" ref="AK41:AK60" si="58">IF($B41="magánszemély",AJ41*$AI$39,0)</f>
        <v>0</v>
      </c>
      <c r="AL41" s="193">
        <f>AI41+AK41</f>
        <v>0</v>
      </c>
      <c r="AM41" s="194">
        <f t="shared" ref="AM41:AM60" si="59">AL41*$AJ$39</f>
        <v>0</v>
      </c>
      <c r="AN41" s="232"/>
      <c r="AO41" s="232"/>
      <c r="AP41" s="193">
        <f t="shared" ref="AP41:AP60" si="60">$C41*AN41*AO41</f>
        <v>0</v>
      </c>
      <c r="AQ41" s="193">
        <f t="shared" ref="AQ41:AQ60" si="61">$E41*AN41*AO41</f>
        <v>0</v>
      </c>
      <c r="AR41" s="193">
        <f t="shared" ref="AR41:AR60" si="62">IF($B41="magánszemély",AQ41*$AP$39,0)</f>
        <v>0</v>
      </c>
      <c r="AS41" s="193">
        <f>AP41+AR41</f>
        <v>0</v>
      </c>
      <c r="AT41" s="193">
        <f t="shared" ref="AT41:AT60" si="63">AS41*$AQ$39</f>
        <v>0</v>
      </c>
    </row>
    <row r="42" spans="1:56" x14ac:dyDescent="0.2">
      <c r="A42" s="221" t="s">
        <v>116</v>
      </c>
      <c r="B42" s="226"/>
      <c r="C42" s="227"/>
      <c r="D42" s="228"/>
      <c r="E42" s="191">
        <f t="shared" ref="E42:E60" si="64">C42*D42</f>
        <v>0</v>
      </c>
      <c r="F42" s="229"/>
      <c r="G42" s="230"/>
      <c r="H42" s="193">
        <f t="shared" si="41"/>
        <v>0</v>
      </c>
      <c r="I42" s="193">
        <f t="shared" si="42"/>
        <v>0</v>
      </c>
      <c r="J42" s="193">
        <f t="shared" si="43"/>
        <v>0</v>
      </c>
      <c r="K42" s="194">
        <f t="shared" ref="K42:K60" si="65">H42+J42</f>
        <v>0</v>
      </c>
      <c r="L42" s="230"/>
      <c r="M42" s="230"/>
      <c r="N42" s="193">
        <f t="shared" si="44"/>
        <v>0</v>
      </c>
      <c r="O42" s="193">
        <f t="shared" si="45"/>
        <v>0</v>
      </c>
      <c r="P42" s="193">
        <f t="shared" si="46"/>
        <v>0</v>
      </c>
      <c r="Q42" s="193">
        <f t="shared" ref="Q42:Q60" si="66">N42+P42</f>
        <v>0</v>
      </c>
      <c r="R42" s="193">
        <f t="shared" si="47"/>
        <v>0</v>
      </c>
      <c r="S42" s="231"/>
      <c r="T42" s="232"/>
      <c r="U42" s="193">
        <f t="shared" si="48"/>
        <v>0</v>
      </c>
      <c r="V42" s="193">
        <f t="shared" si="49"/>
        <v>0</v>
      </c>
      <c r="W42" s="193">
        <f t="shared" si="50"/>
        <v>0</v>
      </c>
      <c r="X42" s="193">
        <f t="shared" ref="X42:X60" si="67">U42+W42</f>
        <v>0</v>
      </c>
      <c r="Y42" s="194">
        <f t="shared" si="51"/>
        <v>0</v>
      </c>
      <c r="Z42" s="232"/>
      <c r="AA42" s="232"/>
      <c r="AB42" s="193">
        <f t="shared" si="52"/>
        <v>0</v>
      </c>
      <c r="AC42" s="193">
        <f t="shared" si="53"/>
        <v>0</v>
      </c>
      <c r="AD42" s="193">
        <f t="shared" si="54"/>
        <v>0</v>
      </c>
      <c r="AE42" s="193">
        <f t="shared" ref="AE42:AE60" si="68">AB42+AD42</f>
        <v>0</v>
      </c>
      <c r="AF42" s="193">
        <f t="shared" si="55"/>
        <v>0</v>
      </c>
      <c r="AG42" s="231"/>
      <c r="AH42" s="232"/>
      <c r="AI42" s="193">
        <f t="shared" si="56"/>
        <v>0</v>
      </c>
      <c r="AJ42" s="193">
        <f t="shared" si="57"/>
        <v>0</v>
      </c>
      <c r="AK42" s="193">
        <f t="shared" si="58"/>
        <v>0</v>
      </c>
      <c r="AL42" s="193">
        <f t="shared" ref="AL42:AL60" si="69">AI42+AK42</f>
        <v>0</v>
      </c>
      <c r="AM42" s="194">
        <f t="shared" si="59"/>
        <v>0</v>
      </c>
      <c r="AN42" s="232"/>
      <c r="AO42" s="232"/>
      <c r="AP42" s="193">
        <f t="shared" si="60"/>
        <v>0</v>
      </c>
      <c r="AQ42" s="193">
        <f t="shared" si="61"/>
        <v>0</v>
      </c>
      <c r="AR42" s="193">
        <f t="shared" si="62"/>
        <v>0</v>
      </c>
      <c r="AS42" s="193">
        <f t="shared" ref="AS42:AS60" si="70">AP42+AR42</f>
        <v>0</v>
      </c>
      <c r="AT42" s="193">
        <f t="shared" si="63"/>
        <v>0</v>
      </c>
    </row>
    <row r="43" spans="1:56" x14ac:dyDescent="0.2">
      <c r="A43" s="221" t="s">
        <v>117</v>
      </c>
      <c r="B43" s="226"/>
      <c r="C43" s="227"/>
      <c r="D43" s="228"/>
      <c r="E43" s="191">
        <f t="shared" si="64"/>
        <v>0</v>
      </c>
      <c r="F43" s="229"/>
      <c r="G43" s="230"/>
      <c r="H43" s="193">
        <f t="shared" si="41"/>
        <v>0</v>
      </c>
      <c r="I43" s="193">
        <f t="shared" si="42"/>
        <v>0</v>
      </c>
      <c r="J43" s="193">
        <f t="shared" si="43"/>
        <v>0</v>
      </c>
      <c r="K43" s="194">
        <f t="shared" si="65"/>
        <v>0</v>
      </c>
      <c r="L43" s="230"/>
      <c r="M43" s="230"/>
      <c r="N43" s="193">
        <f t="shared" si="44"/>
        <v>0</v>
      </c>
      <c r="O43" s="193">
        <f t="shared" si="45"/>
        <v>0</v>
      </c>
      <c r="P43" s="193">
        <f t="shared" si="46"/>
        <v>0</v>
      </c>
      <c r="Q43" s="193">
        <f t="shared" si="66"/>
        <v>0</v>
      </c>
      <c r="R43" s="193">
        <f t="shared" si="47"/>
        <v>0</v>
      </c>
      <c r="S43" s="231"/>
      <c r="T43" s="232"/>
      <c r="U43" s="193">
        <f t="shared" si="48"/>
        <v>0</v>
      </c>
      <c r="V43" s="193">
        <f t="shared" si="49"/>
        <v>0</v>
      </c>
      <c r="W43" s="193">
        <f t="shared" si="50"/>
        <v>0</v>
      </c>
      <c r="X43" s="193">
        <f t="shared" si="67"/>
        <v>0</v>
      </c>
      <c r="Y43" s="194">
        <f t="shared" si="51"/>
        <v>0</v>
      </c>
      <c r="Z43" s="232"/>
      <c r="AA43" s="232"/>
      <c r="AB43" s="193">
        <f t="shared" si="52"/>
        <v>0</v>
      </c>
      <c r="AC43" s="193">
        <f t="shared" si="53"/>
        <v>0</v>
      </c>
      <c r="AD43" s="193">
        <f t="shared" si="54"/>
        <v>0</v>
      </c>
      <c r="AE43" s="193">
        <f t="shared" si="68"/>
        <v>0</v>
      </c>
      <c r="AF43" s="193">
        <f t="shared" si="55"/>
        <v>0</v>
      </c>
      <c r="AG43" s="231"/>
      <c r="AH43" s="232"/>
      <c r="AI43" s="193">
        <f t="shared" si="56"/>
        <v>0</v>
      </c>
      <c r="AJ43" s="193">
        <f t="shared" si="57"/>
        <v>0</v>
      </c>
      <c r="AK43" s="193">
        <f t="shared" si="58"/>
        <v>0</v>
      </c>
      <c r="AL43" s="193">
        <f t="shared" si="69"/>
        <v>0</v>
      </c>
      <c r="AM43" s="194">
        <f t="shared" si="59"/>
        <v>0</v>
      </c>
      <c r="AN43" s="232"/>
      <c r="AO43" s="232"/>
      <c r="AP43" s="193">
        <f t="shared" si="60"/>
        <v>0</v>
      </c>
      <c r="AQ43" s="193">
        <f t="shared" si="61"/>
        <v>0</v>
      </c>
      <c r="AR43" s="193">
        <f t="shared" si="62"/>
        <v>0</v>
      </c>
      <c r="AS43" s="193">
        <f t="shared" si="70"/>
        <v>0</v>
      </c>
      <c r="AT43" s="193">
        <f t="shared" si="63"/>
        <v>0</v>
      </c>
    </row>
    <row r="44" spans="1:56" x14ac:dyDescent="0.2">
      <c r="A44" s="221" t="s">
        <v>118</v>
      </c>
      <c r="B44" s="226"/>
      <c r="C44" s="227"/>
      <c r="D44" s="228"/>
      <c r="E44" s="191">
        <f t="shared" si="64"/>
        <v>0</v>
      </c>
      <c r="F44" s="229"/>
      <c r="G44" s="230"/>
      <c r="H44" s="193">
        <f t="shared" si="41"/>
        <v>0</v>
      </c>
      <c r="I44" s="193">
        <f t="shared" si="42"/>
        <v>0</v>
      </c>
      <c r="J44" s="193">
        <f t="shared" si="43"/>
        <v>0</v>
      </c>
      <c r="K44" s="194">
        <f t="shared" si="65"/>
        <v>0</v>
      </c>
      <c r="L44" s="230"/>
      <c r="M44" s="230"/>
      <c r="N44" s="193">
        <f t="shared" si="44"/>
        <v>0</v>
      </c>
      <c r="O44" s="193">
        <f t="shared" si="45"/>
        <v>0</v>
      </c>
      <c r="P44" s="193">
        <f t="shared" si="46"/>
        <v>0</v>
      </c>
      <c r="Q44" s="193">
        <f t="shared" si="66"/>
        <v>0</v>
      </c>
      <c r="R44" s="193">
        <f t="shared" si="47"/>
        <v>0</v>
      </c>
      <c r="S44" s="231"/>
      <c r="T44" s="232"/>
      <c r="U44" s="193">
        <f t="shared" si="48"/>
        <v>0</v>
      </c>
      <c r="V44" s="193">
        <f t="shared" si="49"/>
        <v>0</v>
      </c>
      <c r="W44" s="193">
        <f t="shared" si="50"/>
        <v>0</v>
      </c>
      <c r="X44" s="193">
        <f t="shared" si="67"/>
        <v>0</v>
      </c>
      <c r="Y44" s="194">
        <f t="shared" si="51"/>
        <v>0</v>
      </c>
      <c r="Z44" s="232"/>
      <c r="AA44" s="232"/>
      <c r="AB44" s="193">
        <f t="shared" si="52"/>
        <v>0</v>
      </c>
      <c r="AC44" s="193">
        <f t="shared" si="53"/>
        <v>0</v>
      </c>
      <c r="AD44" s="193">
        <f t="shared" si="54"/>
        <v>0</v>
      </c>
      <c r="AE44" s="193">
        <f t="shared" si="68"/>
        <v>0</v>
      </c>
      <c r="AF44" s="193">
        <f t="shared" si="55"/>
        <v>0</v>
      </c>
      <c r="AG44" s="231"/>
      <c r="AH44" s="232"/>
      <c r="AI44" s="193">
        <f t="shared" si="56"/>
        <v>0</v>
      </c>
      <c r="AJ44" s="193">
        <f t="shared" si="57"/>
        <v>0</v>
      </c>
      <c r="AK44" s="193">
        <f t="shared" si="58"/>
        <v>0</v>
      </c>
      <c r="AL44" s="193">
        <f t="shared" si="69"/>
        <v>0</v>
      </c>
      <c r="AM44" s="194">
        <f t="shared" si="59"/>
        <v>0</v>
      </c>
      <c r="AN44" s="232"/>
      <c r="AO44" s="232"/>
      <c r="AP44" s="193">
        <f t="shared" si="60"/>
        <v>0</v>
      </c>
      <c r="AQ44" s="193">
        <f t="shared" si="61"/>
        <v>0</v>
      </c>
      <c r="AR44" s="193">
        <f t="shared" si="62"/>
        <v>0</v>
      </c>
      <c r="AS44" s="193">
        <f t="shared" si="70"/>
        <v>0</v>
      </c>
      <c r="AT44" s="193">
        <f t="shared" si="63"/>
        <v>0</v>
      </c>
    </row>
    <row r="45" spans="1:56" x14ac:dyDescent="0.2">
      <c r="A45" s="221" t="s">
        <v>119</v>
      </c>
      <c r="B45" s="226"/>
      <c r="C45" s="227"/>
      <c r="D45" s="228"/>
      <c r="E45" s="191">
        <f t="shared" si="64"/>
        <v>0</v>
      </c>
      <c r="F45" s="229"/>
      <c r="G45" s="230"/>
      <c r="H45" s="193">
        <f t="shared" si="41"/>
        <v>0</v>
      </c>
      <c r="I45" s="193">
        <f t="shared" si="42"/>
        <v>0</v>
      </c>
      <c r="J45" s="193">
        <f t="shared" si="43"/>
        <v>0</v>
      </c>
      <c r="K45" s="194">
        <f t="shared" si="65"/>
        <v>0</v>
      </c>
      <c r="L45" s="230"/>
      <c r="M45" s="230"/>
      <c r="N45" s="193">
        <f t="shared" si="44"/>
        <v>0</v>
      </c>
      <c r="O45" s="193">
        <f t="shared" si="45"/>
        <v>0</v>
      </c>
      <c r="P45" s="193">
        <f t="shared" si="46"/>
        <v>0</v>
      </c>
      <c r="Q45" s="193">
        <f t="shared" si="66"/>
        <v>0</v>
      </c>
      <c r="R45" s="193">
        <f t="shared" si="47"/>
        <v>0</v>
      </c>
      <c r="S45" s="231"/>
      <c r="T45" s="232"/>
      <c r="U45" s="193">
        <f t="shared" si="48"/>
        <v>0</v>
      </c>
      <c r="V45" s="193">
        <f t="shared" si="49"/>
        <v>0</v>
      </c>
      <c r="W45" s="193">
        <f t="shared" si="50"/>
        <v>0</v>
      </c>
      <c r="X45" s="193">
        <f t="shared" si="67"/>
        <v>0</v>
      </c>
      <c r="Y45" s="194">
        <f t="shared" si="51"/>
        <v>0</v>
      </c>
      <c r="Z45" s="232"/>
      <c r="AA45" s="232"/>
      <c r="AB45" s="193">
        <f t="shared" si="52"/>
        <v>0</v>
      </c>
      <c r="AC45" s="193">
        <f t="shared" si="53"/>
        <v>0</v>
      </c>
      <c r="AD45" s="193">
        <f t="shared" si="54"/>
        <v>0</v>
      </c>
      <c r="AE45" s="193">
        <f t="shared" si="68"/>
        <v>0</v>
      </c>
      <c r="AF45" s="193">
        <f t="shared" si="55"/>
        <v>0</v>
      </c>
      <c r="AG45" s="231"/>
      <c r="AH45" s="232"/>
      <c r="AI45" s="193">
        <f t="shared" si="56"/>
        <v>0</v>
      </c>
      <c r="AJ45" s="193">
        <f t="shared" si="57"/>
        <v>0</v>
      </c>
      <c r="AK45" s="193">
        <f t="shared" si="58"/>
        <v>0</v>
      </c>
      <c r="AL45" s="193">
        <f t="shared" si="69"/>
        <v>0</v>
      </c>
      <c r="AM45" s="194">
        <f t="shared" si="59"/>
        <v>0</v>
      </c>
      <c r="AN45" s="232"/>
      <c r="AO45" s="232"/>
      <c r="AP45" s="193">
        <f t="shared" si="60"/>
        <v>0</v>
      </c>
      <c r="AQ45" s="193">
        <f t="shared" si="61"/>
        <v>0</v>
      </c>
      <c r="AR45" s="193">
        <f t="shared" si="62"/>
        <v>0</v>
      </c>
      <c r="AS45" s="193">
        <f t="shared" si="70"/>
        <v>0</v>
      </c>
      <c r="AT45" s="193">
        <f t="shared" si="63"/>
        <v>0</v>
      </c>
    </row>
    <row r="46" spans="1:56" x14ac:dyDescent="0.2">
      <c r="A46" s="221" t="s">
        <v>120</v>
      </c>
      <c r="B46" s="226"/>
      <c r="C46" s="227"/>
      <c r="D46" s="228"/>
      <c r="E46" s="191">
        <f t="shared" si="64"/>
        <v>0</v>
      </c>
      <c r="F46" s="229"/>
      <c r="G46" s="230"/>
      <c r="H46" s="193">
        <f t="shared" si="41"/>
        <v>0</v>
      </c>
      <c r="I46" s="193">
        <f t="shared" si="42"/>
        <v>0</v>
      </c>
      <c r="J46" s="193">
        <f t="shared" si="43"/>
        <v>0</v>
      </c>
      <c r="K46" s="194">
        <f t="shared" si="65"/>
        <v>0</v>
      </c>
      <c r="L46" s="230"/>
      <c r="M46" s="230"/>
      <c r="N46" s="193">
        <f t="shared" si="44"/>
        <v>0</v>
      </c>
      <c r="O46" s="193">
        <f t="shared" si="45"/>
        <v>0</v>
      </c>
      <c r="P46" s="193">
        <f t="shared" si="46"/>
        <v>0</v>
      </c>
      <c r="Q46" s="193">
        <f t="shared" si="66"/>
        <v>0</v>
      </c>
      <c r="R46" s="193">
        <f t="shared" si="47"/>
        <v>0</v>
      </c>
      <c r="S46" s="231"/>
      <c r="T46" s="232"/>
      <c r="U46" s="193">
        <f t="shared" si="48"/>
        <v>0</v>
      </c>
      <c r="V46" s="193">
        <f t="shared" si="49"/>
        <v>0</v>
      </c>
      <c r="W46" s="193">
        <f t="shared" si="50"/>
        <v>0</v>
      </c>
      <c r="X46" s="193">
        <f t="shared" si="67"/>
        <v>0</v>
      </c>
      <c r="Y46" s="194">
        <f t="shared" si="51"/>
        <v>0</v>
      </c>
      <c r="Z46" s="232"/>
      <c r="AA46" s="232"/>
      <c r="AB46" s="193">
        <f t="shared" si="52"/>
        <v>0</v>
      </c>
      <c r="AC46" s="193">
        <f t="shared" si="53"/>
        <v>0</v>
      </c>
      <c r="AD46" s="193">
        <f t="shared" si="54"/>
        <v>0</v>
      </c>
      <c r="AE46" s="193">
        <f t="shared" si="68"/>
        <v>0</v>
      </c>
      <c r="AF46" s="193">
        <f t="shared" si="55"/>
        <v>0</v>
      </c>
      <c r="AG46" s="231"/>
      <c r="AH46" s="232"/>
      <c r="AI46" s="193">
        <f t="shared" si="56"/>
        <v>0</v>
      </c>
      <c r="AJ46" s="193">
        <f t="shared" si="57"/>
        <v>0</v>
      </c>
      <c r="AK46" s="193">
        <f t="shared" si="58"/>
        <v>0</v>
      </c>
      <c r="AL46" s="193">
        <f t="shared" si="69"/>
        <v>0</v>
      </c>
      <c r="AM46" s="194">
        <f t="shared" si="59"/>
        <v>0</v>
      </c>
      <c r="AN46" s="232"/>
      <c r="AO46" s="232"/>
      <c r="AP46" s="193">
        <f t="shared" si="60"/>
        <v>0</v>
      </c>
      <c r="AQ46" s="193">
        <f t="shared" si="61"/>
        <v>0</v>
      </c>
      <c r="AR46" s="193">
        <f t="shared" si="62"/>
        <v>0</v>
      </c>
      <c r="AS46" s="193">
        <f t="shared" si="70"/>
        <v>0</v>
      </c>
      <c r="AT46" s="193">
        <f t="shared" si="63"/>
        <v>0</v>
      </c>
    </row>
    <row r="47" spans="1:56" x14ac:dyDescent="0.2">
      <c r="A47" s="221" t="s">
        <v>121</v>
      </c>
      <c r="B47" s="226"/>
      <c r="C47" s="227"/>
      <c r="D47" s="228"/>
      <c r="E47" s="191">
        <f t="shared" si="64"/>
        <v>0</v>
      </c>
      <c r="F47" s="229"/>
      <c r="G47" s="230"/>
      <c r="H47" s="193">
        <f t="shared" si="41"/>
        <v>0</v>
      </c>
      <c r="I47" s="193">
        <f t="shared" si="42"/>
        <v>0</v>
      </c>
      <c r="J47" s="193">
        <f t="shared" si="43"/>
        <v>0</v>
      </c>
      <c r="K47" s="194">
        <f t="shared" si="65"/>
        <v>0</v>
      </c>
      <c r="L47" s="230"/>
      <c r="M47" s="230"/>
      <c r="N47" s="193">
        <f t="shared" si="44"/>
        <v>0</v>
      </c>
      <c r="O47" s="193">
        <f t="shared" si="45"/>
        <v>0</v>
      </c>
      <c r="P47" s="193">
        <f t="shared" si="46"/>
        <v>0</v>
      </c>
      <c r="Q47" s="193">
        <f t="shared" si="66"/>
        <v>0</v>
      </c>
      <c r="R47" s="193">
        <f t="shared" si="47"/>
        <v>0</v>
      </c>
      <c r="S47" s="231"/>
      <c r="T47" s="232"/>
      <c r="U47" s="193">
        <f t="shared" si="48"/>
        <v>0</v>
      </c>
      <c r="V47" s="193">
        <f t="shared" si="49"/>
        <v>0</v>
      </c>
      <c r="W47" s="193">
        <f t="shared" si="50"/>
        <v>0</v>
      </c>
      <c r="X47" s="193">
        <f t="shared" si="67"/>
        <v>0</v>
      </c>
      <c r="Y47" s="194">
        <f t="shared" si="51"/>
        <v>0</v>
      </c>
      <c r="Z47" s="232"/>
      <c r="AA47" s="232"/>
      <c r="AB47" s="193">
        <f t="shared" si="52"/>
        <v>0</v>
      </c>
      <c r="AC47" s="193">
        <f t="shared" si="53"/>
        <v>0</v>
      </c>
      <c r="AD47" s="193">
        <f t="shared" si="54"/>
        <v>0</v>
      </c>
      <c r="AE47" s="193">
        <f t="shared" si="68"/>
        <v>0</v>
      </c>
      <c r="AF47" s="193">
        <f t="shared" si="55"/>
        <v>0</v>
      </c>
      <c r="AG47" s="231"/>
      <c r="AH47" s="232"/>
      <c r="AI47" s="193">
        <f t="shared" si="56"/>
        <v>0</v>
      </c>
      <c r="AJ47" s="193">
        <f t="shared" si="57"/>
        <v>0</v>
      </c>
      <c r="AK47" s="193">
        <f t="shared" si="58"/>
        <v>0</v>
      </c>
      <c r="AL47" s="193">
        <f t="shared" si="69"/>
        <v>0</v>
      </c>
      <c r="AM47" s="194">
        <f t="shared" si="59"/>
        <v>0</v>
      </c>
      <c r="AN47" s="232"/>
      <c r="AO47" s="232"/>
      <c r="AP47" s="193">
        <f t="shared" si="60"/>
        <v>0</v>
      </c>
      <c r="AQ47" s="193">
        <f t="shared" si="61"/>
        <v>0</v>
      </c>
      <c r="AR47" s="193">
        <f t="shared" si="62"/>
        <v>0</v>
      </c>
      <c r="AS47" s="193">
        <f t="shared" si="70"/>
        <v>0</v>
      </c>
      <c r="AT47" s="193">
        <f t="shared" si="63"/>
        <v>0</v>
      </c>
    </row>
    <row r="48" spans="1:56" x14ac:dyDescent="0.2">
      <c r="A48" s="221" t="s">
        <v>122</v>
      </c>
      <c r="B48" s="226"/>
      <c r="C48" s="227"/>
      <c r="D48" s="228"/>
      <c r="E48" s="191">
        <f t="shared" si="64"/>
        <v>0</v>
      </c>
      <c r="F48" s="229"/>
      <c r="G48" s="230"/>
      <c r="H48" s="193">
        <f t="shared" si="41"/>
        <v>0</v>
      </c>
      <c r="I48" s="193">
        <f t="shared" si="42"/>
        <v>0</v>
      </c>
      <c r="J48" s="193">
        <f t="shared" si="43"/>
        <v>0</v>
      </c>
      <c r="K48" s="194">
        <f t="shared" si="65"/>
        <v>0</v>
      </c>
      <c r="L48" s="230"/>
      <c r="M48" s="230"/>
      <c r="N48" s="193">
        <f t="shared" si="44"/>
        <v>0</v>
      </c>
      <c r="O48" s="193">
        <f t="shared" si="45"/>
        <v>0</v>
      </c>
      <c r="P48" s="193">
        <f t="shared" si="46"/>
        <v>0</v>
      </c>
      <c r="Q48" s="193">
        <f t="shared" si="66"/>
        <v>0</v>
      </c>
      <c r="R48" s="193">
        <f t="shared" si="47"/>
        <v>0</v>
      </c>
      <c r="S48" s="231"/>
      <c r="T48" s="232"/>
      <c r="U48" s="193">
        <f t="shared" si="48"/>
        <v>0</v>
      </c>
      <c r="V48" s="193">
        <f t="shared" si="49"/>
        <v>0</v>
      </c>
      <c r="W48" s="193">
        <f t="shared" si="50"/>
        <v>0</v>
      </c>
      <c r="X48" s="193">
        <f t="shared" si="67"/>
        <v>0</v>
      </c>
      <c r="Y48" s="194">
        <f t="shared" si="51"/>
        <v>0</v>
      </c>
      <c r="Z48" s="232"/>
      <c r="AA48" s="232"/>
      <c r="AB48" s="193">
        <f t="shared" si="52"/>
        <v>0</v>
      </c>
      <c r="AC48" s="193">
        <f t="shared" si="53"/>
        <v>0</v>
      </c>
      <c r="AD48" s="193">
        <f t="shared" si="54"/>
        <v>0</v>
      </c>
      <c r="AE48" s="193">
        <f t="shared" si="68"/>
        <v>0</v>
      </c>
      <c r="AF48" s="193">
        <f t="shared" si="55"/>
        <v>0</v>
      </c>
      <c r="AG48" s="231"/>
      <c r="AH48" s="232"/>
      <c r="AI48" s="193">
        <f t="shared" si="56"/>
        <v>0</v>
      </c>
      <c r="AJ48" s="193">
        <f t="shared" si="57"/>
        <v>0</v>
      </c>
      <c r="AK48" s="193">
        <f t="shared" si="58"/>
        <v>0</v>
      </c>
      <c r="AL48" s="193">
        <f t="shared" si="69"/>
        <v>0</v>
      </c>
      <c r="AM48" s="194">
        <f t="shared" si="59"/>
        <v>0</v>
      </c>
      <c r="AN48" s="232"/>
      <c r="AO48" s="232"/>
      <c r="AP48" s="193">
        <f t="shared" si="60"/>
        <v>0</v>
      </c>
      <c r="AQ48" s="193">
        <f t="shared" si="61"/>
        <v>0</v>
      </c>
      <c r="AR48" s="193">
        <f t="shared" si="62"/>
        <v>0</v>
      </c>
      <c r="AS48" s="193">
        <f t="shared" si="70"/>
        <v>0</v>
      </c>
      <c r="AT48" s="193">
        <f t="shared" si="63"/>
        <v>0</v>
      </c>
    </row>
    <row r="49" spans="1:46" x14ac:dyDescent="0.2">
      <c r="A49" s="221" t="s">
        <v>123</v>
      </c>
      <c r="B49" s="226"/>
      <c r="C49" s="227"/>
      <c r="D49" s="228"/>
      <c r="E49" s="191">
        <f t="shared" si="64"/>
        <v>0</v>
      </c>
      <c r="F49" s="229"/>
      <c r="G49" s="230"/>
      <c r="H49" s="193">
        <f t="shared" si="41"/>
        <v>0</v>
      </c>
      <c r="I49" s="193">
        <f t="shared" si="42"/>
        <v>0</v>
      </c>
      <c r="J49" s="193">
        <f t="shared" si="43"/>
        <v>0</v>
      </c>
      <c r="K49" s="194">
        <f t="shared" si="65"/>
        <v>0</v>
      </c>
      <c r="L49" s="230"/>
      <c r="M49" s="230"/>
      <c r="N49" s="193">
        <f t="shared" si="44"/>
        <v>0</v>
      </c>
      <c r="O49" s="193">
        <f t="shared" si="45"/>
        <v>0</v>
      </c>
      <c r="P49" s="193">
        <f t="shared" si="46"/>
        <v>0</v>
      </c>
      <c r="Q49" s="193">
        <f t="shared" si="66"/>
        <v>0</v>
      </c>
      <c r="R49" s="193">
        <f t="shared" si="47"/>
        <v>0</v>
      </c>
      <c r="S49" s="231"/>
      <c r="T49" s="232"/>
      <c r="U49" s="193">
        <f t="shared" si="48"/>
        <v>0</v>
      </c>
      <c r="V49" s="193">
        <f t="shared" si="49"/>
        <v>0</v>
      </c>
      <c r="W49" s="193">
        <f t="shared" si="50"/>
        <v>0</v>
      </c>
      <c r="X49" s="193">
        <f t="shared" si="67"/>
        <v>0</v>
      </c>
      <c r="Y49" s="194">
        <f t="shared" si="51"/>
        <v>0</v>
      </c>
      <c r="Z49" s="232"/>
      <c r="AA49" s="232"/>
      <c r="AB49" s="193">
        <f t="shared" si="52"/>
        <v>0</v>
      </c>
      <c r="AC49" s="193">
        <f t="shared" si="53"/>
        <v>0</v>
      </c>
      <c r="AD49" s="193">
        <f t="shared" si="54"/>
        <v>0</v>
      </c>
      <c r="AE49" s="193">
        <f t="shared" si="68"/>
        <v>0</v>
      </c>
      <c r="AF49" s="193">
        <f t="shared" si="55"/>
        <v>0</v>
      </c>
      <c r="AG49" s="231"/>
      <c r="AH49" s="232"/>
      <c r="AI49" s="193">
        <f t="shared" si="56"/>
        <v>0</v>
      </c>
      <c r="AJ49" s="193">
        <f t="shared" si="57"/>
        <v>0</v>
      </c>
      <c r="AK49" s="193">
        <f t="shared" si="58"/>
        <v>0</v>
      </c>
      <c r="AL49" s="193">
        <f t="shared" si="69"/>
        <v>0</v>
      </c>
      <c r="AM49" s="194">
        <f t="shared" si="59"/>
        <v>0</v>
      </c>
      <c r="AN49" s="232"/>
      <c r="AO49" s="232"/>
      <c r="AP49" s="193">
        <f t="shared" si="60"/>
        <v>0</v>
      </c>
      <c r="AQ49" s="193">
        <f t="shared" si="61"/>
        <v>0</v>
      </c>
      <c r="AR49" s="193">
        <f t="shared" si="62"/>
        <v>0</v>
      </c>
      <c r="AS49" s="193">
        <f t="shared" si="70"/>
        <v>0</v>
      </c>
      <c r="AT49" s="193">
        <f t="shared" si="63"/>
        <v>0</v>
      </c>
    </row>
    <row r="50" spans="1:46" x14ac:dyDescent="0.2">
      <c r="A50" s="221" t="s">
        <v>124</v>
      </c>
      <c r="B50" s="226"/>
      <c r="C50" s="227"/>
      <c r="D50" s="228"/>
      <c r="E50" s="191">
        <f t="shared" si="64"/>
        <v>0</v>
      </c>
      <c r="F50" s="229"/>
      <c r="G50" s="230"/>
      <c r="H50" s="193">
        <f t="shared" si="41"/>
        <v>0</v>
      </c>
      <c r="I50" s="193">
        <f t="shared" si="42"/>
        <v>0</v>
      </c>
      <c r="J50" s="193">
        <f t="shared" si="43"/>
        <v>0</v>
      </c>
      <c r="K50" s="194">
        <f t="shared" si="65"/>
        <v>0</v>
      </c>
      <c r="L50" s="230"/>
      <c r="M50" s="230"/>
      <c r="N50" s="193">
        <f t="shared" si="44"/>
        <v>0</v>
      </c>
      <c r="O50" s="193">
        <f t="shared" si="45"/>
        <v>0</v>
      </c>
      <c r="P50" s="193">
        <f t="shared" si="46"/>
        <v>0</v>
      </c>
      <c r="Q50" s="193">
        <f t="shared" si="66"/>
        <v>0</v>
      </c>
      <c r="R50" s="193">
        <f t="shared" si="47"/>
        <v>0</v>
      </c>
      <c r="S50" s="231"/>
      <c r="T50" s="232"/>
      <c r="U50" s="193">
        <f t="shared" si="48"/>
        <v>0</v>
      </c>
      <c r="V50" s="193">
        <f t="shared" si="49"/>
        <v>0</v>
      </c>
      <c r="W50" s="193">
        <f t="shared" si="50"/>
        <v>0</v>
      </c>
      <c r="X50" s="193">
        <f t="shared" si="67"/>
        <v>0</v>
      </c>
      <c r="Y50" s="194">
        <f t="shared" si="51"/>
        <v>0</v>
      </c>
      <c r="Z50" s="232"/>
      <c r="AA50" s="232"/>
      <c r="AB50" s="193">
        <f t="shared" si="52"/>
        <v>0</v>
      </c>
      <c r="AC50" s="193">
        <f t="shared" si="53"/>
        <v>0</v>
      </c>
      <c r="AD50" s="193">
        <f t="shared" si="54"/>
        <v>0</v>
      </c>
      <c r="AE50" s="193">
        <f t="shared" si="68"/>
        <v>0</v>
      </c>
      <c r="AF50" s="193">
        <f t="shared" si="55"/>
        <v>0</v>
      </c>
      <c r="AG50" s="231"/>
      <c r="AH50" s="232"/>
      <c r="AI50" s="193">
        <f t="shared" si="56"/>
        <v>0</v>
      </c>
      <c r="AJ50" s="193">
        <f t="shared" si="57"/>
        <v>0</v>
      </c>
      <c r="AK50" s="193">
        <f t="shared" si="58"/>
        <v>0</v>
      </c>
      <c r="AL50" s="193">
        <f t="shared" si="69"/>
        <v>0</v>
      </c>
      <c r="AM50" s="194">
        <f t="shared" si="59"/>
        <v>0</v>
      </c>
      <c r="AN50" s="232"/>
      <c r="AO50" s="232"/>
      <c r="AP50" s="193">
        <f t="shared" si="60"/>
        <v>0</v>
      </c>
      <c r="AQ50" s="193">
        <f t="shared" si="61"/>
        <v>0</v>
      </c>
      <c r="AR50" s="193">
        <f t="shared" si="62"/>
        <v>0</v>
      </c>
      <c r="AS50" s="193">
        <f t="shared" si="70"/>
        <v>0</v>
      </c>
      <c r="AT50" s="193">
        <f t="shared" si="63"/>
        <v>0</v>
      </c>
    </row>
    <row r="51" spans="1:46" x14ac:dyDescent="0.2">
      <c r="A51" s="221" t="s">
        <v>125</v>
      </c>
      <c r="B51" s="226"/>
      <c r="C51" s="227"/>
      <c r="D51" s="228"/>
      <c r="E51" s="191">
        <f t="shared" si="64"/>
        <v>0</v>
      </c>
      <c r="F51" s="229"/>
      <c r="G51" s="230"/>
      <c r="H51" s="193">
        <f t="shared" si="41"/>
        <v>0</v>
      </c>
      <c r="I51" s="193">
        <f t="shared" si="42"/>
        <v>0</v>
      </c>
      <c r="J51" s="193">
        <f t="shared" si="43"/>
        <v>0</v>
      </c>
      <c r="K51" s="194">
        <f t="shared" si="65"/>
        <v>0</v>
      </c>
      <c r="L51" s="230"/>
      <c r="M51" s="230"/>
      <c r="N51" s="193">
        <f t="shared" si="44"/>
        <v>0</v>
      </c>
      <c r="O51" s="193">
        <f t="shared" si="45"/>
        <v>0</v>
      </c>
      <c r="P51" s="193">
        <f t="shared" si="46"/>
        <v>0</v>
      </c>
      <c r="Q51" s="193">
        <f t="shared" si="66"/>
        <v>0</v>
      </c>
      <c r="R51" s="193">
        <f t="shared" si="47"/>
        <v>0</v>
      </c>
      <c r="S51" s="231"/>
      <c r="T51" s="232"/>
      <c r="U51" s="193">
        <f t="shared" si="48"/>
        <v>0</v>
      </c>
      <c r="V51" s="193">
        <f t="shared" si="49"/>
        <v>0</v>
      </c>
      <c r="W51" s="193">
        <f t="shared" si="50"/>
        <v>0</v>
      </c>
      <c r="X51" s="193">
        <f t="shared" si="67"/>
        <v>0</v>
      </c>
      <c r="Y51" s="194">
        <f t="shared" si="51"/>
        <v>0</v>
      </c>
      <c r="Z51" s="232"/>
      <c r="AA51" s="232"/>
      <c r="AB51" s="193">
        <f t="shared" si="52"/>
        <v>0</v>
      </c>
      <c r="AC51" s="193">
        <f t="shared" si="53"/>
        <v>0</v>
      </c>
      <c r="AD51" s="193">
        <f t="shared" si="54"/>
        <v>0</v>
      </c>
      <c r="AE51" s="193">
        <f t="shared" si="68"/>
        <v>0</v>
      </c>
      <c r="AF51" s="193">
        <f t="shared" si="55"/>
        <v>0</v>
      </c>
      <c r="AG51" s="231"/>
      <c r="AH51" s="232"/>
      <c r="AI51" s="193">
        <f t="shared" si="56"/>
        <v>0</v>
      </c>
      <c r="AJ51" s="193">
        <f t="shared" si="57"/>
        <v>0</v>
      </c>
      <c r="AK51" s="193">
        <f t="shared" si="58"/>
        <v>0</v>
      </c>
      <c r="AL51" s="193">
        <f t="shared" si="69"/>
        <v>0</v>
      </c>
      <c r="AM51" s="194">
        <f t="shared" si="59"/>
        <v>0</v>
      </c>
      <c r="AN51" s="232"/>
      <c r="AO51" s="232"/>
      <c r="AP51" s="193">
        <f t="shared" si="60"/>
        <v>0</v>
      </c>
      <c r="AQ51" s="193">
        <f t="shared" si="61"/>
        <v>0</v>
      </c>
      <c r="AR51" s="193">
        <f t="shared" si="62"/>
        <v>0</v>
      </c>
      <c r="AS51" s="193">
        <f t="shared" si="70"/>
        <v>0</v>
      </c>
      <c r="AT51" s="193">
        <f t="shared" si="63"/>
        <v>0</v>
      </c>
    </row>
    <row r="52" spans="1:46" x14ac:dyDescent="0.2">
      <c r="A52" s="221" t="s">
        <v>126</v>
      </c>
      <c r="B52" s="226"/>
      <c r="C52" s="227"/>
      <c r="D52" s="228"/>
      <c r="E52" s="191">
        <f t="shared" si="64"/>
        <v>0</v>
      </c>
      <c r="F52" s="229"/>
      <c r="G52" s="230"/>
      <c r="H52" s="193">
        <f t="shared" si="41"/>
        <v>0</v>
      </c>
      <c r="I52" s="193">
        <f t="shared" si="42"/>
        <v>0</v>
      </c>
      <c r="J52" s="193">
        <f t="shared" si="43"/>
        <v>0</v>
      </c>
      <c r="K52" s="194">
        <f t="shared" si="65"/>
        <v>0</v>
      </c>
      <c r="L52" s="230"/>
      <c r="M52" s="230"/>
      <c r="N52" s="193">
        <f t="shared" si="44"/>
        <v>0</v>
      </c>
      <c r="O52" s="193">
        <f t="shared" si="45"/>
        <v>0</v>
      </c>
      <c r="P52" s="193">
        <f t="shared" si="46"/>
        <v>0</v>
      </c>
      <c r="Q52" s="193">
        <f t="shared" si="66"/>
        <v>0</v>
      </c>
      <c r="R52" s="193">
        <f t="shared" si="47"/>
        <v>0</v>
      </c>
      <c r="S52" s="231"/>
      <c r="T52" s="232"/>
      <c r="U52" s="193">
        <f t="shared" si="48"/>
        <v>0</v>
      </c>
      <c r="V52" s="193">
        <f t="shared" si="49"/>
        <v>0</v>
      </c>
      <c r="W52" s="193">
        <f t="shared" si="50"/>
        <v>0</v>
      </c>
      <c r="X52" s="193">
        <f t="shared" si="67"/>
        <v>0</v>
      </c>
      <c r="Y52" s="194">
        <f t="shared" si="51"/>
        <v>0</v>
      </c>
      <c r="Z52" s="232"/>
      <c r="AA52" s="232"/>
      <c r="AB52" s="193">
        <f t="shared" si="52"/>
        <v>0</v>
      </c>
      <c r="AC52" s="193">
        <f t="shared" si="53"/>
        <v>0</v>
      </c>
      <c r="AD52" s="193">
        <f t="shared" si="54"/>
        <v>0</v>
      </c>
      <c r="AE52" s="193">
        <f t="shared" si="68"/>
        <v>0</v>
      </c>
      <c r="AF52" s="193">
        <f t="shared" si="55"/>
        <v>0</v>
      </c>
      <c r="AG52" s="231"/>
      <c r="AH52" s="232"/>
      <c r="AI52" s="193">
        <f t="shared" si="56"/>
        <v>0</v>
      </c>
      <c r="AJ52" s="193">
        <f t="shared" si="57"/>
        <v>0</v>
      </c>
      <c r="AK52" s="193">
        <f t="shared" si="58"/>
        <v>0</v>
      </c>
      <c r="AL52" s="193">
        <f t="shared" si="69"/>
        <v>0</v>
      </c>
      <c r="AM52" s="194">
        <f t="shared" si="59"/>
        <v>0</v>
      </c>
      <c r="AN52" s="232"/>
      <c r="AO52" s="232"/>
      <c r="AP52" s="193">
        <f t="shared" si="60"/>
        <v>0</v>
      </c>
      <c r="AQ52" s="193">
        <f t="shared" si="61"/>
        <v>0</v>
      </c>
      <c r="AR52" s="193">
        <f t="shared" si="62"/>
        <v>0</v>
      </c>
      <c r="AS52" s="193">
        <f t="shared" si="70"/>
        <v>0</v>
      </c>
      <c r="AT52" s="193">
        <f t="shared" si="63"/>
        <v>0</v>
      </c>
    </row>
    <row r="53" spans="1:46" x14ac:dyDescent="0.2">
      <c r="A53" s="221" t="s">
        <v>127</v>
      </c>
      <c r="B53" s="226"/>
      <c r="C53" s="227"/>
      <c r="D53" s="228"/>
      <c r="E53" s="191">
        <f t="shared" si="64"/>
        <v>0</v>
      </c>
      <c r="F53" s="229"/>
      <c r="G53" s="230"/>
      <c r="H53" s="193">
        <f t="shared" si="41"/>
        <v>0</v>
      </c>
      <c r="I53" s="193">
        <f t="shared" si="42"/>
        <v>0</v>
      </c>
      <c r="J53" s="193">
        <f t="shared" si="43"/>
        <v>0</v>
      </c>
      <c r="K53" s="194">
        <f t="shared" si="65"/>
        <v>0</v>
      </c>
      <c r="L53" s="230"/>
      <c r="M53" s="230"/>
      <c r="N53" s="193">
        <f t="shared" si="44"/>
        <v>0</v>
      </c>
      <c r="O53" s="193">
        <f t="shared" si="45"/>
        <v>0</v>
      </c>
      <c r="P53" s="193">
        <f t="shared" si="46"/>
        <v>0</v>
      </c>
      <c r="Q53" s="193">
        <f t="shared" si="66"/>
        <v>0</v>
      </c>
      <c r="R53" s="193">
        <f t="shared" si="47"/>
        <v>0</v>
      </c>
      <c r="S53" s="231"/>
      <c r="T53" s="232"/>
      <c r="U53" s="193">
        <f t="shared" si="48"/>
        <v>0</v>
      </c>
      <c r="V53" s="193">
        <f t="shared" si="49"/>
        <v>0</v>
      </c>
      <c r="W53" s="193">
        <f t="shared" si="50"/>
        <v>0</v>
      </c>
      <c r="X53" s="193">
        <f t="shared" si="67"/>
        <v>0</v>
      </c>
      <c r="Y53" s="194">
        <f t="shared" si="51"/>
        <v>0</v>
      </c>
      <c r="Z53" s="232"/>
      <c r="AA53" s="232"/>
      <c r="AB53" s="193">
        <f t="shared" si="52"/>
        <v>0</v>
      </c>
      <c r="AC53" s="193">
        <f t="shared" si="53"/>
        <v>0</v>
      </c>
      <c r="AD53" s="193">
        <f t="shared" si="54"/>
        <v>0</v>
      </c>
      <c r="AE53" s="193">
        <f t="shared" si="68"/>
        <v>0</v>
      </c>
      <c r="AF53" s="193">
        <f t="shared" si="55"/>
        <v>0</v>
      </c>
      <c r="AG53" s="231"/>
      <c r="AH53" s="232"/>
      <c r="AI53" s="193">
        <f t="shared" si="56"/>
        <v>0</v>
      </c>
      <c r="AJ53" s="193">
        <f t="shared" si="57"/>
        <v>0</v>
      </c>
      <c r="AK53" s="193">
        <f t="shared" si="58"/>
        <v>0</v>
      </c>
      <c r="AL53" s="193">
        <f t="shared" si="69"/>
        <v>0</v>
      </c>
      <c r="AM53" s="194">
        <f t="shared" si="59"/>
        <v>0</v>
      </c>
      <c r="AN53" s="232"/>
      <c r="AO53" s="232"/>
      <c r="AP53" s="193">
        <f t="shared" si="60"/>
        <v>0</v>
      </c>
      <c r="AQ53" s="193">
        <f t="shared" si="61"/>
        <v>0</v>
      </c>
      <c r="AR53" s="193">
        <f t="shared" si="62"/>
        <v>0</v>
      </c>
      <c r="AS53" s="193">
        <f t="shared" si="70"/>
        <v>0</v>
      </c>
      <c r="AT53" s="193">
        <f t="shared" si="63"/>
        <v>0</v>
      </c>
    </row>
    <row r="54" spans="1:46" x14ac:dyDescent="0.2">
      <c r="A54" s="221" t="s">
        <v>128</v>
      </c>
      <c r="B54" s="226"/>
      <c r="C54" s="227"/>
      <c r="D54" s="228"/>
      <c r="E54" s="191">
        <f t="shared" si="64"/>
        <v>0</v>
      </c>
      <c r="F54" s="229"/>
      <c r="G54" s="230"/>
      <c r="H54" s="193">
        <f t="shared" si="41"/>
        <v>0</v>
      </c>
      <c r="I54" s="193">
        <f t="shared" si="42"/>
        <v>0</v>
      </c>
      <c r="J54" s="193">
        <f t="shared" si="43"/>
        <v>0</v>
      </c>
      <c r="K54" s="194">
        <f t="shared" si="65"/>
        <v>0</v>
      </c>
      <c r="L54" s="230"/>
      <c r="M54" s="230"/>
      <c r="N54" s="193">
        <f t="shared" si="44"/>
        <v>0</v>
      </c>
      <c r="O54" s="193">
        <f t="shared" si="45"/>
        <v>0</v>
      </c>
      <c r="P54" s="193">
        <f t="shared" si="46"/>
        <v>0</v>
      </c>
      <c r="Q54" s="193">
        <f t="shared" si="66"/>
        <v>0</v>
      </c>
      <c r="R54" s="193">
        <f t="shared" si="47"/>
        <v>0</v>
      </c>
      <c r="S54" s="231"/>
      <c r="T54" s="232"/>
      <c r="U54" s="193">
        <f t="shared" si="48"/>
        <v>0</v>
      </c>
      <c r="V54" s="193">
        <f t="shared" si="49"/>
        <v>0</v>
      </c>
      <c r="W54" s="193">
        <f t="shared" si="50"/>
        <v>0</v>
      </c>
      <c r="X54" s="193">
        <f t="shared" si="67"/>
        <v>0</v>
      </c>
      <c r="Y54" s="194">
        <f t="shared" si="51"/>
        <v>0</v>
      </c>
      <c r="Z54" s="232"/>
      <c r="AA54" s="232"/>
      <c r="AB54" s="193">
        <f t="shared" si="52"/>
        <v>0</v>
      </c>
      <c r="AC54" s="193">
        <f t="shared" si="53"/>
        <v>0</v>
      </c>
      <c r="AD54" s="193">
        <f t="shared" si="54"/>
        <v>0</v>
      </c>
      <c r="AE54" s="193">
        <f t="shared" si="68"/>
        <v>0</v>
      </c>
      <c r="AF54" s="193">
        <f t="shared" si="55"/>
        <v>0</v>
      </c>
      <c r="AG54" s="231"/>
      <c r="AH54" s="232"/>
      <c r="AI54" s="193">
        <f t="shared" si="56"/>
        <v>0</v>
      </c>
      <c r="AJ54" s="193">
        <f t="shared" si="57"/>
        <v>0</v>
      </c>
      <c r="AK54" s="193">
        <f t="shared" si="58"/>
        <v>0</v>
      </c>
      <c r="AL54" s="193">
        <f t="shared" si="69"/>
        <v>0</v>
      </c>
      <c r="AM54" s="194">
        <f t="shared" si="59"/>
        <v>0</v>
      </c>
      <c r="AN54" s="232"/>
      <c r="AO54" s="232"/>
      <c r="AP54" s="193">
        <f t="shared" si="60"/>
        <v>0</v>
      </c>
      <c r="AQ54" s="193">
        <f t="shared" si="61"/>
        <v>0</v>
      </c>
      <c r="AR54" s="193">
        <f t="shared" si="62"/>
        <v>0</v>
      </c>
      <c r="AS54" s="193">
        <f t="shared" si="70"/>
        <v>0</v>
      </c>
      <c r="AT54" s="193">
        <f t="shared" si="63"/>
        <v>0</v>
      </c>
    </row>
    <row r="55" spans="1:46" x14ac:dyDescent="0.2">
      <c r="A55" s="221" t="s">
        <v>129</v>
      </c>
      <c r="B55" s="226"/>
      <c r="C55" s="227"/>
      <c r="D55" s="228"/>
      <c r="E55" s="191">
        <f t="shared" si="64"/>
        <v>0</v>
      </c>
      <c r="F55" s="229"/>
      <c r="G55" s="230"/>
      <c r="H55" s="193">
        <f t="shared" si="41"/>
        <v>0</v>
      </c>
      <c r="I55" s="193">
        <f t="shared" si="42"/>
        <v>0</v>
      </c>
      <c r="J55" s="193">
        <f t="shared" si="43"/>
        <v>0</v>
      </c>
      <c r="K55" s="194">
        <f t="shared" si="65"/>
        <v>0</v>
      </c>
      <c r="L55" s="230"/>
      <c r="M55" s="230"/>
      <c r="N55" s="193">
        <f t="shared" si="44"/>
        <v>0</v>
      </c>
      <c r="O55" s="193">
        <f t="shared" si="45"/>
        <v>0</v>
      </c>
      <c r="P55" s="193">
        <f t="shared" si="46"/>
        <v>0</v>
      </c>
      <c r="Q55" s="193">
        <f t="shared" si="66"/>
        <v>0</v>
      </c>
      <c r="R55" s="193">
        <f t="shared" si="47"/>
        <v>0</v>
      </c>
      <c r="S55" s="231"/>
      <c r="T55" s="232"/>
      <c r="U55" s="193">
        <f t="shared" si="48"/>
        <v>0</v>
      </c>
      <c r="V55" s="193">
        <f t="shared" si="49"/>
        <v>0</v>
      </c>
      <c r="W55" s="193">
        <f t="shared" si="50"/>
        <v>0</v>
      </c>
      <c r="X55" s="193">
        <f t="shared" si="67"/>
        <v>0</v>
      </c>
      <c r="Y55" s="194">
        <f t="shared" si="51"/>
        <v>0</v>
      </c>
      <c r="Z55" s="232"/>
      <c r="AA55" s="232"/>
      <c r="AB55" s="193">
        <f t="shared" si="52"/>
        <v>0</v>
      </c>
      <c r="AC55" s="193">
        <f t="shared" si="53"/>
        <v>0</v>
      </c>
      <c r="AD55" s="193">
        <f t="shared" si="54"/>
        <v>0</v>
      </c>
      <c r="AE55" s="193">
        <f t="shared" si="68"/>
        <v>0</v>
      </c>
      <c r="AF55" s="193">
        <f t="shared" si="55"/>
        <v>0</v>
      </c>
      <c r="AG55" s="231"/>
      <c r="AH55" s="232"/>
      <c r="AI55" s="193">
        <f t="shared" si="56"/>
        <v>0</v>
      </c>
      <c r="AJ55" s="193">
        <f t="shared" si="57"/>
        <v>0</v>
      </c>
      <c r="AK55" s="193">
        <f t="shared" si="58"/>
        <v>0</v>
      </c>
      <c r="AL55" s="193">
        <f t="shared" si="69"/>
        <v>0</v>
      </c>
      <c r="AM55" s="194">
        <f t="shared" si="59"/>
        <v>0</v>
      </c>
      <c r="AN55" s="232"/>
      <c r="AO55" s="232"/>
      <c r="AP55" s="193">
        <f t="shared" si="60"/>
        <v>0</v>
      </c>
      <c r="AQ55" s="193">
        <f t="shared" si="61"/>
        <v>0</v>
      </c>
      <c r="AR55" s="193">
        <f t="shared" si="62"/>
        <v>0</v>
      </c>
      <c r="AS55" s="193">
        <f t="shared" si="70"/>
        <v>0</v>
      </c>
      <c r="AT55" s="193">
        <f t="shared" si="63"/>
        <v>0</v>
      </c>
    </row>
    <row r="56" spans="1:46" x14ac:dyDescent="0.2">
      <c r="A56" s="221" t="s">
        <v>130</v>
      </c>
      <c r="B56" s="226"/>
      <c r="C56" s="227"/>
      <c r="D56" s="228"/>
      <c r="E56" s="191">
        <f t="shared" si="64"/>
        <v>0</v>
      </c>
      <c r="F56" s="229"/>
      <c r="G56" s="230"/>
      <c r="H56" s="193">
        <f t="shared" si="41"/>
        <v>0</v>
      </c>
      <c r="I56" s="193">
        <f t="shared" si="42"/>
        <v>0</v>
      </c>
      <c r="J56" s="193">
        <f t="shared" si="43"/>
        <v>0</v>
      </c>
      <c r="K56" s="194">
        <f t="shared" si="65"/>
        <v>0</v>
      </c>
      <c r="L56" s="230"/>
      <c r="M56" s="230"/>
      <c r="N56" s="193">
        <f t="shared" si="44"/>
        <v>0</v>
      </c>
      <c r="O56" s="193">
        <f t="shared" si="45"/>
        <v>0</v>
      </c>
      <c r="P56" s="193">
        <f t="shared" si="46"/>
        <v>0</v>
      </c>
      <c r="Q56" s="193">
        <f t="shared" si="66"/>
        <v>0</v>
      </c>
      <c r="R56" s="193">
        <f t="shared" si="47"/>
        <v>0</v>
      </c>
      <c r="S56" s="231"/>
      <c r="T56" s="232"/>
      <c r="U56" s="193">
        <f t="shared" si="48"/>
        <v>0</v>
      </c>
      <c r="V56" s="193">
        <f t="shared" si="49"/>
        <v>0</v>
      </c>
      <c r="W56" s="193">
        <f t="shared" si="50"/>
        <v>0</v>
      </c>
      <c r="X56" s="193">
        <f t="shared" si="67"/>
        <v>0</v>
      </c>
      <c r="Y56" s="194">
        <f t="shared" si="51"/>
        <v>0</v>
      </c>
      <c r="Z56" s="232"/>
      <c r="AA56" s="232"/>
      <c r="AB56" s="193">
        <f t="shared" si="52"/>
        <v>0</v>
      </c>
      <c r="AC56" s="193">
        <f t="shared" si="53"/>
        <v>0</v>
      </c>
      <c r="AD56" s="193">
        <f t="shared" si="54"/>
        <v>0</v>
      </c>
      <c r="AE56" s="193">
        <f t="shared" si="68"/>
        <v>0</v>
      </c>
      <c r="AF56" s="193">
        <f t="shared" si="55"/>
        <v>0</v>
      </c>
      <c r="AG56" s="231"/>
      <c r="AH56" s="232"/>
      <c r="AI56" s="193">
        <f t="shared" si="56"/>
        <v>0</v>
      </c>
      <c r="AJ56" s="193">
        <f t="shared" si="57"/>
        <v>0</v>
      </c>
      <c r="AK56" s="193">
        <f t="shared" si="58"/>
        <v>0</v>
      </c>
      <c r="AL56" s="193">
        <f t="shared" si="69"/>
        <v>0</v>
      </c>
      <c r="AM56" s="194">
        <f t="shared" si="59"/>
        <v>0</v>
      </c>
      <c r="AN56" s="232"/>
      <c r="AO56" s="232"/>
      <c r="AP56" s="193">
        <f t="shared" si="60"/>
        <v>0</v>
      </c>
      <c r="AQ56" s="193">
        <f t="shared" si="61"/>
        <v>0</v>
      </c>
      <c r="AR56" s="193">
        <f t="shared" si="62"/>
        <v>0</v>
      </c>
      <c r="AS56" s="193">
        <f t="shared" si="70"/>
        <v>0</v>
      </c>
      <c r="AT56" s="193">
        <f t="shared" si="63"/>
        <v>0</v>
      </c>
    </row>
    <row r="57" spans="1:46" x14ac:dyDescent="0.2">
      <c r="A57" s="221" t="s">
        <v>131</v>
      </c>
      <c r="B57" s="226"/>
      <c r="C57" s="227"/>
      <c r="D57" s="228"/>
      <c r="E57" s="191">
        <f t="shared" si="64"/>
        <v>0</v>
      </c>
      <c r="F57" s="229"/>
      <c r="G57" s="230"/>
      <c r="H57" s="193">
        <f t="shared" si="41"/>
        <v>0</v>
      </c>
      <c r="I57" s="193">
        <f t="shared" si="42"/>
        <v>0</v>
      </c>
      <c r="J57" s="193">
        <f t="shared" si="43"/>
        <v>0</v>
      </c>
      <c r="K57" s="194">
        <f t="shared" si="65"/>
        <v>0</v>
      </c>
      <c r="L57" s="230"/>
      <c r="M57" s="230"/>
      <c r="N57" s="193">
        <f t="shared" si="44"/>
        <v>0</v>
      </c>
      <c r="O57" s="193">
        <f t="shared" si="45"/>
        <v>0</v>
      </c>
      <c r="P57" s="193">
        <f t="shared" si="46"/>
        <v>0</v>
      </c>
      <c r="Q57" s="193">
        <f t="shared" si="66"/>
        <v>0</v>
      </c>
      <c r="R57" s="193">
        <f t="shared" si="47"/>
        <v>0</v>
      </c>
      <c r="S57" s="231"/>
      <c r="T57" s="232"/>
      <c r="U57" s="193">
        <f t="shared" si="48"/>
        <v>0</v>
      </c>
      <c r="V57" s="193">
        <f t="shared" si="49"/>
        <v>0</v>
      </c>
      <c r="W57" s="193">
        <f t="shared" si="50"/>
        <v>0</v>
      </c>
      <c r="X57" s="193">
        <f t="shared" si="67"/>
        <v>0</v>
      </c>
      <c r="Y57" s="194">
        <f t="shared" si="51"/>
        <v>0</v>
      </c>
      <c r="Z57" s="232"/>
      <c r="AA57" s="232"/>
      <c r="AB57" s="193">
        <f t="shared" si="52"/>
        <v>0</v>
      </c>
      <c r="AC57" s="193">
        <f t="shared" si="53"/>
        <v>0</v>
      </c>
      <c r="AD57" s="193">
        <f t="shared" si="54"/>
        <v>0</v>
      </c>
      <c r="AE57" s="193">
        <f t="shared" si="68"/>
        <v>0</v>
      </c>
      <c r="AF57" s="193">
        <f t="shared" si="55"/>
        <v>0</v>
      </c>
      <c r="AG57" s="231"/>
      <c r="AH57" s="232"/>
      <c r="AI57" s="193">
        <f t="shared" si="56"/>
        <v>0</v>
      </c>
      <c r="AJ57" s="193">
        <f t="shared" si="57"/>
        <v>0</v>
      </c>
      <c r="AK57" s="193">
        <f t="shared" si="58"/>
        <v>0</v>
      </c>
      <c r="AL57" s="193">
        <f t="shared" si="69"/>
        <v>0</v>
      </c>
      <c r="AM57" s="194">
        <f t="shared" si="59"/>
        <v>0</v>
      </c>
      <c r="AN57" s="232"/>
      <c r="AO57" s="232"/>
      <c r="AP57" s="193">
        <f t="shared" si="60"/>
        <v>0</v>
      </c>
      <c r="AQ57" s="193">
        <f t="shared" si="61"/>
        <v>0</v>
      </c>
      <c r="AR57" s="193">
        <f t="shared" si="62"/>
        <v>0</v>
      </c>
      <c r="AS57" s="193">
        <f t="shared" si="70"/>
        <v>0</v>
      </c>
      <c r="AT57" s="193">
        <f t="shared" si="63"/>
        <v>0</v>
      </c>
    </row>
    <row r="58" spans="1:46" x14ac:dyDescent="0.2">
      <c r="A58" s="221" t="s">
        <v>132</v>
      </c>
      <c r="B58" s="226"/>
      <c r="C58" s="227"/>
      <c r="D58" s="228"/>
      <c r="E58" s="191">
        <f t="shared" si="64"/>
        <v>0</v>
      </c>
      <c r="F58" s="229"/>
      <c r="G58" s="230"/>
      <c r="H58" s="193">
        <f t="shared" si="41"/>
        <v>0</v>
      </c>
      <c r="I58" s="193">
        <f t="shared" si="42"/>
        <v>0</v>
      </c>
      <c r="J58" s="193">
        <f t="shared" si="43"/>
        <v>0</v>
      </c>
      <c r="K58" s="194">
        <f t="shared" si="65"/>
        <v>0</v>
      </c>
      <c r="L58" s="230"/>
      <c r="M58" s="230"/>
      <c r="N58" s="193">
        <f t="shared" si="44"/>
        <v>0</v>
      </c>
      <c r="O58" s="193">
        <f t="shared" si="45"/>
        <v>0</v>
      </c>
      <c r="P58" s="193">
        <f t="shared" si="46"/>
        <v>0</v>
      </c>
      <c r="Q58" s="193">
        <f t="shared" si="66"/>
        <v>0</v>
      </c>
      <c r="R58" s="193">
        <f t="shared" si="47"/>
        <v>0</v>
      </c>
      <c r="S58" s="231"/>
      <c r="T58" s="232"/>
      <c r="U58" s="193">
        <f t="shared" si="48"/>
        <v>0</v>
      </c>
      <c r="V58" s="193">
        <f t="shared" si="49"/>
        <v>0</v>
      </c>
      <c r="W58" s="193">
        <f t="shared" si="50"/>
        <v>0</v>
      </c>
      <c r="X58" s="193">
        <f t="shared" si="67"/>
        <v>0</v>
      </c>
      <c r="Y58" s="194">
        <f t="shared" si="51"/>
        <v>0</v>
      </c>
      <c r="Z58" s="232"/>
      <c r="AA58" s="232"/>
      <c r="AB58" s="193">
        <f t="shared" si="52"/>
        <v>0</v>
      </c>
      <c r="AC58" s="193">
        <f t="shared" si="53"/>
        <v>0</v>
      </c>
      <c r="AD58" s="193">
        <f t="shared" si="54"/>
        <v>0</v>
      </c>
      <c r="AE58" s="193">
        <f t="shared" si="68"/>
        <v>0</v>
      </c>
      <c r="AF58" s="193">
        <f t="shared" si="55"/>
        <v>0</v>
      </c>
      <c r="AG58" s="231"/>
      <c r="AH58" s="232"/>
      <c r="AI58" s="193">
        <f t="shared" si="56"/>
        <v>0</v>
      </c>
      <c r="AJ58" s="193">
        <f t="shared" si="57"/>
        <v>0</v>
      </c>
      <c r="AK58" s="193">
        <f t="shared" si="58"/>
        <v>0</v>
      </c>
      <c r="AL58" s="193">
        <f t="shared" si="69"/>
        <v>0</v>
      </c>
      <c r="AM58" s="194">
        <f t="shared" si="59"/>
        <v>0</v>
      </c>
      <c r="AN58" s="232"/>
      <c r="AO58" s="232"/>
      <c r="AP58" s="193">
        <f t="shared" si="60"/>
        <v>0</v>
      </c>
      <c r="AQ58" s="193">
        <f t="shared" si="61"/>
        <v>0</v>
      </c>
      <c r="AR58" s="193">
        <f t="shared" si="62"/>
        <v>0</v>
      </c>
      <c r="AS58" s="193">
        <f t="shared" si="70"/>
        <v>0</v>
      </c>
      <c r="AT58" s="193">
        <f t="shared" si="63"/>
        <v>0</v>
      </c>
    </row>
    <row r="59" spans="1:46" x14ac:dyDescent="0.2">
      <c r="A59" s="221" t="s">
        <v>133</v>
      </c>
      <c r="B59" s="226"/>
      <c r="C59" s="227"/>
      <c r="D59" s="228"/>
      <c r="E59" s="191">
        <f t="shared" si="64"/>
        <v>0</v>
      </c>
      <c r="F59" s="229"/>
      <c r="G59" s="230"/>
      <c r="H59" s="193">
        <f t="shared" si="41"/>
        <v>0</v>
      </c>
      <c r="I59" s="193">
        <f t="shared" si="42"/>
        <v>0</v>
      </c>
      <c r="J59" s="193">
        <f t="shared" si="43"/>
        <v>0</v>
      </c>
      <c r="K59" s="194">
        <f t="shared" si="65"/>
        <v>0</v>
      </c>
      <c r="L59" s="230"/>
      <c r="M59" s="230"/>
      <c r="N59" s="193">
        <f t="shared" si="44"/>
        <v>0</v>
      </c>
      <c r="O59" s="193">
        <f t="shared" si="45"/>
        <v>0</v>
      </c>
      <c r="P59" s="193">
        <f t="shared" si="46"/>
        <v>0</v>
      </c>
      <c r="Q59" s="193">
        <f t="shared" si="66"/>
        <v>0</v>
      </c>
      <c r="R59" s="193">
        <f t="shared" si="47"/>
        <v>0</v>
      </c>
      <c r="S59" s="231"/>
      <c r="T59" s="232"/>
      <c r="U59" s="193">
        <f t="shared" si="48"/>
        <v>0</v>
      </c>
      <c r="V59" s="193">
        <f t="shared" si="49"/>
        <v>0</v>
      </c>
      <c r="W59" s="193">
        <f t="shared" si="50"/>
        <v>0</v>
      </c>
      <c r="X59" s="193">
        <f t="shared" si="67"/>
        <v>0</v>
      </c>
      <c r="Y59" s="194">
        <f t="shared" si="51"/>
        <v>0</v>
      </c>
      <c r="Z59" s="232"/>
      <c r="AA59" s="232"/>
      <c r="AB59" s="193">
        <f t="shared" si="52"/>
        <v>0</v>
      </c>
      <c r="AC59" s="193">
        <f t="shared" si="53"/>
        <v>0</v>
      </c>
      <c r="AD59" s="193">
        <f t="shared" si="54"/>
        <v>0</v>
      </c>
      <c r="AE59" s="193">
        <f t="shared" si="68"/>
        <v>0</v>
      </c>
      <c r="AF59" s="193">
        <f t="shared" si="55"/>
        <v>0</v>
      </c>
      <c r="AG59" s="231"/>
      <c r="AH59" s="232"/>
      <c r="AI59" s="193">
        <f t="shared" si="56"/>
        <v>0</v>
      </c>
      <c r="AJ59" s="193">
        <f t="shared" si="57"/>
        <v>0</v>
      </c>
      <c r="AK59" s="193">
        <f t="shared" si="58"/>
        <v>0</v>
      </c>
      <c r="AL59" s="193">
        <f t="shared" si="69"/>
        <v>0</v>
      </c>
      <c r="AM59" s="194">
        <f t="shared" si="59"/>
        <v>0</v>
      </c>
      <c r="AN59" s="232"/>
      <c r="AO59" s="232"/>
      <c r="AP59" s="193">
        <f t="shared" si="60"/>
        <v>0</v>
      </c>
      <c r="AQ59" s="193">
        <f t="shared" si="61"/>
        <v>0</v>
      </c>
      <c r="AR59" s="193">
        <f t="shared" si="62"/>
        <v>0</v>
      </c>
      <c r="AS59" s="193">
        <f t="shared" si="70"/>
        <v>0</v>
      </c>
      <c r="AT59" s="193">
        <f t="shared" si="63"/>
        <v>0</v>
      </c>
    </row>
    <row r="60" spans="1:46" x14ac:dyDescent="0.2">
      <c r="A60" s="221" t="s">
        <v>134</v>
      </c>
      <c r="B60" s="226"/>
      <c r="C60" s="227"/>
      <c r="D60" s="228"/>
      <c r="E60" s="191">
        <f t="shared" si="64"/>
        <v>0</v>
      </c>
      <c r="F60" s="229"/>
      <c r="G60" s="230"/>
      <c r="H60" s="193">
        <f t="shared" si="41"/>
        <v>0</v>
      </c>
      <c r="I60" s="193">
        <f t="shared" si="42"/>
        <v>0</v>
      </c>
      <c r="J60" s="193">
        <f t="shared" si="43"/>
        <v>0</v>
      </c>
      <c r="K60" s="194">
        <f t="shared" si="65"/>
        <v>0</v>
      </c>
      <c r="L60" s="230"/>
      <c r="M60" s="230"/>
      <c r="N60" s="193">
        <f t="shared" si="44"/>
        <v>0</v>
      </c>
      <c r="O60" s="193">
        <f t="shared" si="45"/>
        <v>0</v>
      </c>
      <c r="P60" s="193">
        <f t="shared" si="46"/>
        <v>0</v>
      </c>
      <c r="Q60" s="193">
        <f t="shared" si="66"/>
        <v>0</v>
      </c>
      <c r="R60" s="193">
        <f t="shared" si="47"/>
        <v>0</v>
      </c>
      <c r="S60" s="231"/>
      <c r="T60" s="232"/>
      <c r="U60" s="193">
        <f t="shared" si="48"/>
        <v>0</v>
      </c>
      <c r="V60" s="193">
        <f t="shared" si="49"/>
        <v>0</v>
      </c>
      <c r="W60" s="193">
        <f t="shared" si="50"/>
        <v>0</v>
      </c>
      <c r="X60" s="193">
        <f t="shared" si="67"/>
        <v>0</v>
      </c>
      <c r="Y60" s="194">
        <f t="shared" si="51"/>
        <v>0</v>
      </c>
      <c r="Z60" s="232"/>
      <c r="AA60" s="232"/>
      <c r="AB60" s="193">
        <f t="shared" si="52"/>
        <v>0</v>
      </c>
      <c r="AC60" s="193">
        <f t="shared" si="53"/>
        <v>0</v>
      </c>
      <c r="AD60" s="193">
        <f t="shared" si="54"/>
        <v>0</v>
      </c>
      <c r="AE60" s="193">
        <f t="shared" si="68"/>
        <v>0</v>
      </c>
      <c r="AF60" s="193">
        <f t="shared" si="55"/>
        <v>0</v>
      </c>
      <c r="AG60" s="231"/>
      <c r="AH60" s="232"/>
      <c r="AI60" s="193">
        <f t="shared" si="56"/>
        <v>0</v>
      </c>
      <c r="AJ60" s="193">
        <f t="shared" si="57"/>
        <v>0</v>
      </c>
      <c r="AK60" s="193">
        <f t="shared" si="58"/>
        <v>0</v>
      </c>
      <c r="AL60" s="193">
        <f t="shared" si="69"/>
        <v>0</v>
      </c>
      <c r="AM60" s="194">
        <f t="shared" si="59"/>
        <v>0</v>
      </c>
      <c r="AN60" s="232"/>
      <c r="AO60" s="232"/>
      <c r="AP60" s="193">
        <f t="shared" si="60"/>
        <v>0</v>
      </c>
      <c r="AQ60" s="193">
        <f t="shared" si="61"/>
        <v>0</v>
      </c>
      <c r="AR60" s="193">
        <f t="shared" si="62"/>
        <v>0</v>
      </c>
      <c r="AS60" s="193">
        <f t="shared" si="70"/>
        <v>0</v>
      </c>
      <c r="AT60" s="193">
        <f t="shared" si="63"/>
        <v>0</v>
      </c>
    </row>
    <row r="61" spans="1:46" s="155" customFormat="1" x14ac:dyDescent="0.25">
      <c r="A61" s="171" t="s">
        <v>135</v>
      </c>
      <c r="F61" s="129">
        <f>SUM(F41:F60)</f>
        <v>0</v>
      </c>
      <c r="G61" s="130"/>
      <c r="H61" s="130">
        <f>SUM(H41:H60)</f>
        <v>0</v>
      </c>
      <c r="I61" s="130">
        <f>SUM(I41:I60)</f>
        <v>0</v>
      </c>
      <c r="J61" s="130">
        <f>SUM(J41:J60)</f>
        <v>0</v>
      </c>
      <c r="K61" s="131">
        <f>SUM(K41:K60)</f>
        <v>0</v>
      </c>
      <c r="L61" s="130">
        <f>SUM(L41:L60)</f>
        <v>0</v>
      </c>
      <c r="M61" s="130"/>
      <c r="N61" s="130">
        <f t="shared" ref="N61:S61" si="71">SUM(N41:N60)</f>
        <v>0</v>
      </c>
      <c r="O61" s="130">
        <f t="shared" si="71"/>
        <v>0</v>
      </c>
      <c r="P61" s="130">
        <f t="shared" si="71"/>
        <v>0</v>
      </c>
      <c r="Q61" s="130">
        <f t="shared" si="71"/>
        <v>0</v>
      </c>
      <c r="R61" s="130">
        <f t="shared" si="71"/>
        <v>0</v>
      </c>
      <c r="S61" s="129">
        <f t="shared" si="71"/>
        <v>0</v>
      </c>
      <c r="T61" s="130"/>
      <c r="U61" s="130">
        <f t="shared" ref="U61:Z61" si="72">SUM(U41:U60)</f>
        <v>0</v>
      </c>
      <c r="V61" s="130">
        <f t="shared" si="72"/>
        <v>0</v>
      </c>
      <c r="W61" s="130">
        <f t="shared" si="72"/>
        <v>0</v>
      </c>
      <c r="X61" s="130">
        <f t="shared" si="72"/>
        <v>0</v>
      </c>
      <c r="Y61" s="131">
        <f t="shared" si="72"/>
        <v>0</v>
      </c>
      <c r="Z61" s="130">
        <f t="shared" si="72"/>
        <v>0</v>
      </c>
      <c r="AA61" s="130"/>
      <c r="AB61" s="130">
        <f t="shared" ref="AB61:AG61" si="73">SUM(AB41:AB60)</f>
        <v>0</v>
      </c>
      <c r="AC61" s="130">
        <f t="shared" si="73"/>
        <v>0</v>
      </c>
      <c r="AD61" s="130">
        <f t="shared" si="73"/>
        <v>0</v>
      </c>
      <c r="AE61" s="130">
        <f t="shared" si="73"/>
        <v>0</v>
      </c>
      <c r="AF61" s="130">
        <f t="shared" si="73"/>
        <v>0</v>
      </c>
      <c r="AG61" s="129">
        <f t="shared" si="73"/>
        <v>0</v>
      </c>
      <c r="AH61" s="130"/>
      <c r="AI61" s="130">
        <f t="shared" ref="AI61:AN61" si="74">SUM(AI41:AI60)</f>
        <v>0</v>
      </c>
      <c r="AJ61" s="130">
        <f t="shared" si="74"/>
        <v>0</v>
      </c>
      <c r="AK61" s="130">
        <f t="shared" si="74"/>
        <v>0</v>
      </c>
      <c r="AL61" s="130">
        <f t="shared" si="74"/>
        <v>0</v>
      </c>
      <c r="AM61" s="131">
        <f t="shared" si="74"/>
        <v>0</v>
      </c>
      <c r="AN61" s="130">
        <f t="shared" si="74"/>
        <v>0</v>
      </c>
      <c r="AO61" s="130"/>
      <c r="AP61" s="130">
        <f>SUM(AP41:AP60)</f>
        <v>0</v>
      </c>
      <c r="AQ61" s="130">
        <f>SUM(AQ41:AQ60)</f>
        <v>0</v>
      </c>
      <c r="AR61" s="130">
        <f>SUM(AR41:AR60)</f>
        <v>0</v>
      </c>
      <c r="AS61" s="130">
        <f>SUM(AS41:AS60)</f>
        <v>0</v>
      </c>
      <c r="AT61" s="130">
        <f>SUM(AT41:AT60)</f>
        <v>0</v>
      </c>
    </row>
    <row r="62" spans="1:46" s="159" customFormat="1" x14ac:dyDescent="0.25">
      <c r="A62" s="171"/>
      <c r="G62" s="172"/>
      <c r="H62" s="172"/>
      <c r="I62" s="172"/>
      <c r="J62" s="172"/>
      <c r="M62" s="172"/>
      <c r="N62" s="172"/>
      <c r="O62" s="172"/>
      <c r="P62" s="172"/>
      <c r="Q62" s="172"/>
      <c r="T62" s="172"/>
      <c r="U62" s="172"/>
      <c r="V62" s="172"/>
      <c r="W62" s="172"/>
      <c r="X62" s="172"/>
      <c r="AA62" s="172"/>
      <c r="AB62" s="172"/>
      <c r="AC62" s="172"/>
      <c r="AD62" s="172"/>
      <c r="AE62" s="172"/>
      <c r="AH62" s="172"/>
      <c r="AI62" s="172"/>
      <c r="AJ62" s="172"/>
      <c r="AK62" s="172"/>
      <c r="AL62" s="172"/>
      <c r="AO62" s="172"/>
      <c r="AP62" s="172"/>
      <c r="AQ62" s="172"/>
      <c r="AR62" s="172"/>
      <c r="AS62" s="172"/>
    </row>
    <row r="63" spans="1:46" s="159" customFormat="1" x14ac:dyDescent="0.25">
      <c r="A63" s="171"/>
      <c r="G63" s="172"/>
      <c r="H63" s="172"/>
      <c r="I63" s="172"/>
      <c r="J63" s="172"/>
      <c r="M63" s="172"/>
      <c r="N63" s="172"/>
      <c r="O63" s="172"/>
      <c r="P63" s="172"/>
      <c r="Q63" s="172"/>
      <c r="T63" s="172"/>
      <c r="U63" s="172"/>
      <c r="V63" s="172"/>
      <c r="W63" s="172"/>
      <c r="X63" s="172"/>
      <c r="AA63" s="172"/>
      <c r="AB63" s="172"/>
      <c r="AC63" s="172"/>
      <c r="AD63" s="172"/>
      <c r="AE63" s="172"/>
      <c r="AH63" s="172"/>
      <c r="AI63" s="172"/>
      <c r="AJ63" s="172"/>
      <c r="AK63" s="172"/>
      <c r="AL63" s="172"/>
      <c r="AO63" s="172"/>
      <c r="AP63" s="172"/>
      <c r="AQ63" s="172"/>
      <c r="AR63" s="172"/>
      <c r="AS63" s="172"/>
    </row>
    <row r="64" spans="1:46" x14ac:dyDescent="0.2">
      <c r="A64" s="60"/>
    </row>
    <row r="65" spans="1:20" ht="15" customHeight="1" x14ac:dyDescent="0.2">
      <c r="D65" s="59" t="s">
        <v>91</v>
      </c>
      <c r="E65" s="59" t="s">
        <v>0</v>
      </c>
      <c r="F65" s="59" t="s">
        <v>1</v>
      </c>
      <c r="G65" s="59" t="s">
        <v>2</v>
      </c>
      <c r="H65" s="59" t="s">
        <v>3</v>
      </c>
      <c r="I65" s="59" t="s">
        <v>4</v>
      </c>
    </row>
    <row r="66" spans="1:20" ht="15" customHeight="1" x14ac:dyDescent="0.2">
      <c r="A66" s="166"/>
      <c r="D66" s="118">
        <f>'Bemeneti adatok'!E18</f>
        <v>1900</v>
      </c>
      <c r="E66" s="118">
        <f>'Bemeneti adatok'!F18</f>
        <v>1901</v>
      </c>
      <c r="F66" s="118">
        <f>'Bemeneti adatok'!G18</f>
        <v>1902</v>
      </c>
      <c r="G66" s="118">
        <f>'Bemeneti adatok'!H18</f>
        <v>1903</v>
      </c>
      <c r="H66" s="118">
        <f>'Bemeneti adatok'!I18</f>
        <v>1904</v>
      </c>
      <c r="I66" s="118">
        <f>'Bemeneti adatok'!J18</f>
        <v>1905</v>
      </c>
    </row>
    <row r="67" spans="1:20" ht="12" customHeight="1" x14ac:dyDescent="0.2">
      <c r="A67" s="166"/>
      <c r="B67" s="65"/>
      <c r="C67" s="3" t="s">
        <v>168</v>
      </c>
      <c r="D67" s="66">
        <f>'Bemeneti adatok'!E20</f>
        <v>1</v>
      </c>
      <c r="E67" s="66">
        <f>'Bemeneti adatok'!F20</f>
        <v>1.0349999999999999</v>
      </c>
      <c r="F67" s="66">
        <f>'Bemeneti adatok'!G20</f>
        <v>1.0712249999999999</v>
      </c>
      <c r="G67" s="66">
        <f>'Bemeneti adatok'!H20</f>
        <v>1.1033617499999999</v>
      </c>
      <c r="H67" s="66">
        <f>'Bemeneti adatok'!I20</f>
        <v>1.1364626025</v>
      </c>
      <c r="I67" s="66">
        <f>'Bemeneti adatok'!J20</f>
        <v>1.1705564805749999</v>
      </c>
    </row>
    <row r="68" spans="1:20" ht="76.900000000000006" customHeight="1" thickBot="1" x14ac:dyDescent="0.25">
      <c r="A68" s="167" t="s">
        <v>276</v>
      </c>
      <c r="B68" s="115" t="s">
        <v>158</v>
      </c>
      <c r="C68" s="116" t="s">
        <v>292</v>
      </c>
      <c r="D68" s="116" t="s">
        <v>159</v>
      </c>
      <c r="E68" s="116" t="s">
        <v>160</v>
      </c>
      <c r="F68" s="116" t="s">
        <v>161</v>
      </c>
      <c r="G68" s="116" t="s">
        <v>162</v>
      </c>
      <c r="H68" s="116" t="s">
        <v>163</v>
      </c>
      <c r="I68" s="116" t="s">
        <v>164</v>
      </c>
      <c r="K68" s="241"/>
      <c r="L68" s="241"/>
      <c r="M68" s="241"/>
      <c r="N68" s="242"/>
      <c r="O68" s="242"/>
      <c r="P68" s="242"/>
      <c r="Q68" s="242"/>
      <c r="R68" s="242"/>
      <c r="S68" s="242"/>
      <c r="T68" s="242"/>
    </row>
    <row r="69" spans="1:20" x14ac:dyDescent="0.2">
      <c r="A69" s="233" t="s">
        <v>143</v>
      </c>
      <c r="B69" s="234" t="s">
        <v>100</v>
      </c>
      <c r="C69" s="238"/>
      <c r="D69" s="69">
        <f>($C69/12)*$F$12*$E$122</f>
        <v>0</v>
      </c>
      <c r="E69" s="69">
        <f t="shared" ref="E69:E78" si="75">$C69*$J$122*E$67</f>
        <v>0</v>
      </c>
      <c r="F69" s="69">
        <f t="shared" ref="F69:F78" si="76">$C69*$P$122*F$67</f>
        <v>0</v>
      </c>
      <c r="G69" s="69">
        <f t="shared" ref="G69:G78" si="77">$C69*$V$122*G$67</f>
        <v>0</v>
      </c>
      <c r="H69" s="69">
        <f>$C69*$AB$122*H$67</f>
        <v>0</v>
      </c>
      <c r="I69" s="69">
        <f>$C69*$AH$122*I$67</f>
        <v>0</v>
      </c>
      <c r="R69" s="242"/>
      <c r="S69" s="242"/>
      <c r="T69" s="242"/>
    </row>
    <row r="70" spans="1:20" x14ac:dyDescent="0.2">
      <c r="A70" s="233" t="s">
        <v>146</v>
      </c>
      <c r="B70" s="234" t="s">
        <v>100</v>
      </c>
      <c r="C70" s="238"/>
      <c r="D70" s="69">
        <f>$C70*$E$122</f>
        <v>0</v>
      </c>
      <c r="E70" s="69">
        <f t="shared" si="75"/>
        <v>0</v>
      </c>
      <c r="F70" s="69">
        <f t="shared" si="76"/>
        <v>0</v>
      </c>
      <c r="G70" s="69">
        <f t="shared" si="77"/>
        <v>0</v>
      </c>
      <c r="H70" s="69">
        <f>$C70*$AB$122*H$67</f>
        <v>0</v>
      </c>
      <c r="I70" s="69">
        <f>$C70*$AH$122*I$67</f>
        <v>0</v>
      </c>
      <c r="R70" s="242"/>
      <c r="S70" s="242"/>
      <c r="T70" s="242"/>
    </row>
    <row r="71" spans="1:20" x14ac:dyDescent="0.2">
      <c r="A71" s="235" t="s">
        <v>145</v>
      </c>
      <c r="B71" s="234" t="s">
        <v>102</v>
      </c>
      <c r="C71" s="238"/>
      <c r="D71" s="69">
        <f>$C71*$E$122</f>
        <v>0</v>
      </c>
      <c r="E71" s="69">
        <f t="shared" si="75"/>
        <v>0</v>
      </c>
      <c r="F71" s="69">
        <f t="shared" si="76"/>
        <v>0</v>
      </c>
      <c r="G71" s="69">
        <f t="shared" si="77"/>
        <v>0</v>
      </c>
      <c r="H71" s="69">
        <f>$C71*$AB$122*H$67</f>
        <v>0</v>
      </c>
      <c r="I71" s="69">
        <f>$C71*$AH$122*I$67</f>
        <v>0</v>
      </c>
      <c r="R71" s="242"/>
      <c r="S71" s="242"/>
      <c r="T71" s="242"/>
    </row>
    <row r="72" spans="1:20" x14ac:dyDescent="0.2">
      <c r="A72" s="235" t="s">
        <v>147</v>
      </c>
      <c r="B72" s="234" t="s">
        <v>102</v>
      </c>
      <c r="C72" s="238"/>
      <c r="D72" s="69">
        <f t="shared" ref="D72:D78" si="78">($C72/12)*$F$12*$E$122</f>
        <v>0</v>
      </c>
      <c r="E72" s="69">
        <f t="shared" si="75"/>
        <v>0</v>
      </c>
      <c r="F72" s="69">
        <f t="shared" si="76"/>
        <v>0</v>
      </c>
      <c r="G72" s="69">
        <f t="shared" si="77"/>
        <v>0</v>
      </c>
      <c r="H72" s="69">
        <f>$C72*$AB$122*H$67</f>
        <v>0</v>
      </c>
      <c r="I72" s="69">
        <f>$C72*$AH$122*I$67</f>
        <v>0</v>
      </c>
      <c r="R72" s="242"/>
      <c r="S72" s="242"/>
      <c r="T72" s="242"/>
    </row>
    <row r="73" spans="1:20" x14ac:dyDescent="0.2">
      <c r="A73" s="236" t="s">
        <v>240</v>
      </c>
      <c r="B73" s="237"/>
      <c r="C73" s="238"/>
      <c r="D73" s="69">
        <f t="shared" si="78"/>
        <v>0</v>
      </c>
      <c r="E73" s="69">
        <f t="shared" si="75"/>
        <v>0</v>
      </c>
      <c r="F73" s="69">
        <f t="shared" si="76"/>
        <v>0</v>
      </c>
      <c r="G73" s="69">
        <f t="shared" si="77"/>
        <v>0</v>
      </c>
      <c r="H73" s="69">
        <f>$C73*$AB$122*H$67</f>
        <v>0</v>
      </c>
      <c r="I73" s="69">
        <f>$C73*$AH$122*I$67</f>
        <v>0</v>
      </c>
      <c r="R73" s="242"/>
      <c r="S73" s="242"/>
      <c r="T73" s="242"/>
    </row>
    <row r="74" spans="1:20" x14ac:dyDescent="0.2">
      <c r="A74" s="236" t="s">
        <v>241</v>
      </c>
      <c r="B74" s="237"/>
      <c r="C74" s="238"/>
      <c r="D74" s="69">
        <f t="shared" si="78"/>
        <v>0</v>
      </c>
      <c r="E74" s="69">
        <f t="shared" si="75"/>
        <v>0</v>
      </c>
      <c r="F74" s="69">
        <f t="shared" si="76"/>
        <v>0</v>
      </c>
      <c r="G74" s="69">
        <f t="shared" si="77"/>
        <v>0</v>
      </c>
      <c r="H74" s="69">
        <f t="shared" ref="H74:H78" si="79">$C74*$AB$122*H$67</f>
        <v>0</v>
      </c>
      <c r="I74" s="69">
        <f t="shared" ref="I74:I78" si="80">$C74*$AH$122*I$67</f>
        <v>0</v>
      </c>
      <c r="R74" s="242"/>
      <c r="S74" s="242"/>
      <c r="T74" s="242"/>
    </row>
    <row r="75" spans="1:20" x14ac:dyDescent="0.2">
      <c r="A75" s="236" t="s">
        <v>242</v>
      </c>
      <c r="B75" s="237"/>
      <c r="C75" s="238"/>
      <c r="D75" s="69">
        <f t="shared" si="78"/>
        <v>0</v>
      </c>
      <c r="E75" s="69">
        <f t="shared" si="75"/>
        <v>0</v>
      </c>
      <c r="F75" s="69">
        <f t="shared" si="76"/>
        <v>0</v>
      </c>
      <c r="G75" s="69">
        <f t="shared" si="77"/>
        <v>0</v>
      </c>
      <c r="H75" s="69">
        <f t="shared" si="79"/>
        <v>0</v>
      </c>
      <c r="I75" s="69">
        <f t="shared" si="80"/>
        <v>0</v>
      </c>
      <c r="R75" s="242"/>
      <c r="S75" s="242"/>
      <c r="T75" s="242"/>
    </row>
    <row r="76" spans="1:20" x14ac:dyDescent="0.2">
      <c r="A76" s="236" t="s">
        <v>243</v>
      </c>
      <c r="B76" s="237"/>
      <c r="C76" s="238"/>
      <c r="D76" s="69">
        <f t="shared" si="78"/>
        <v>0</v>
      </c>
      <c r="E76" s="69">
        <f t="shared" si="75"/>
        <v>0</v>
      </c>
      <c r="F76" s="69">
        <f t="shared" si="76"/>
        <v>0</v>
      </c>
      <c r="G76" s="69">
        <f t="shared" si="77"/>
        <v>0</v>
      </c>
      <c r="H76" s="69">
        <f t="shared" si="79"/>
        <v>0</v>
      </c>
      <c r="I76" s="69">
        <f t="shared" si="80"/>
        <v>0</v>
      </c>
      <c r="K76" s="248"/>
      <c r="L76" s="248"/>
      <c r="M76" s="241"/>
      <c r="N76" s="242"/>
      <c r="O76" s="242"/>
      <c r="P76" s="242"/>
      <c r="Q76" s="242"/>
      <c r="R76" s="242"/>
      <c r="S76" s="242"/>
      <c r="T76" s="242"/>
    </row>
    <row r="77" spans="1:20" x14ac:dyDescent="0.2">
      <c r="A77" s="236" t="s">
        <v>244</v>
      </c>
      <c r="B77" s="237"/>
      <c r="C77" s="238"/>
      <c r="D77" s="69">
        <f t="shared" si="78"/>
        <v>0</v>
      </c>
      <c r="E77" s="69">
        <f t="shared" si="75"/>
        <v>0</v>
      </c>
      <c r="F77" s="69">
        <f t="shared" si="76"/>
        <v>0</v>
      </c>
      <c r="G77" s="69">
        <f t="shared" si="77"/>
        <v>0</v>
      </c>
      <c r="H77" s="69">
        <f t="shared" si="79"/>
        <v>0</v>
      </c>
      <c r="I77" s="69">
        <f t="shared" si="80"/>
        <v>0</v>
      </c>
      <c r="K77" s="242"/>
      <c r="L77" s="242"/>
      <c r="M77" s="242"/>
      <c r="N77" s="242"/>
      <c r="O77" s="242"/>
      <c r="P77" s="242"/>
      <c r="Q77" s="242"/>
      <c r="R77" s="242"/>
      <c r="S77" s="242"/>
      <c r="T77" s="242"/>
    </row>
    <row r="78" spans="1:20" x14ac:dyDescent="0.2">
      <c r="A78" s="236" t="s">
        <v>245</v>
      </c>
      <c r="B78" s="237"/>
      <c r="C78" s="238"/>
      <c r="D78" s="69">
        <f t="shared" si="78"/>
        <v>0</v>
      </c>
      <c r="E78" s="69">
        <f t="shared" si="75"/>
        <v>0</v>
      </c>
      <c r="F78" s="69">
        <f t="shared" si="76"/>
        <v>0</v>
      </c>
      <c r="G78" s="69">
        <f t="shared" si="77"/>
        <v>0</v>
      </c>
      <c r="H78" s="69">
        <f t="shared" si="79"/>
        <v>0</v>
      </c>
      <c r="I78" s="69">
        <f t="shared" si="80"/>
        <v>0</v>
      </c>
      <c r="K78" s="242"/>
      <c r="L78" s="242"/>
      <c r="M78" s="242"/>
      <c r="N78" s="242"/>
      <c r="O78" s="242"/>
      <c r="P78" s="242"/>
      <c r="Q78" s="242"/>
      <c r="R78" s="242"/>
      <c r="S78" s="242"/>
      <c r="T78" s="242"/>
    </row>
    <row r="79" spans="1:20" x14ac:dyDescent="0.2">
      <c r="A79" s="235" t="s">
        <v>154</v>
      </c>
      <c r="B79" s="234" t="s">
        <v>25</v>
      </c>
      <c r="C79" s="207"/>
      <c r="D79" s="232"/>
      <c r="E79" s="11"/>
      <c r="F79" s="11"/>
      <c r="G79" s="11"/>
      <c r="H79" s="11"/>
      <c r="I79" s="11"/>
      <c r="K79" s="242"/>
      <c r="L79" s="242"/>
      <c r="M79" s="242"/>
      <c r="N79" s="242"/>
      <c r="O79" s="242"/>
      <c r="P79" s="242"/>
      <c r="Q79" s="242"/>
      <c r="R79" s="242"/>
      <c r="S79" s="242"/>
      <c r="T79" s="242"/>
    </row>
    <row r="80" spans="1:20" x14ac:dyDescent="0.2">
      <c r="A80" s="235" t="s">
        <v>155</v>
      </c>
      <c r="B80" s="234" t="s">
        <v>26</v>
      </c>
      <c r="C80" s="207"/>
      <c r="D80" s="232"/>
      <c r="E80" s="11"/>
      <c r="F80" s="11"/>
      <c r="G80" s="11"/>
      <c r="H80" s="11"/>
      <c r="I80" s="11"/>
      <c r="K80" s="242"/>
      <c r="L80" s="242"/>
      <c r="M80" s="242"/>
      <c r="N80" s="242"/>
      <c r="O80" s="242"/>
      <c r="P80" s="242"/>
      <c r="Q80" s="242"/>
      <c r="R80" s="242"/>
      <c r="S80" s="242"/>
      <c r="T80" s="242"/>
    </row>
    <row r="81" spans="1:20" ht="15" x14ac:dyDescent="0.25">
      <c r="A81" s="235" t="s">
        <v>139</v>
      </c>
      <c r="B81" s="234" t="s">
        <v>25</v>
      </c>
      <c r="C81" s="239"/>
      <c r="D81" s="69">
        <f t="shared" ref="D81" si="81">C81*$F$12</f>
        <v>0</v>
      </c>
      <c r="E81" s="69">
        <f t="shared" ref="E81:E96" si="82">C81*12*$E$67</f>
        <v>0</v>
      </c>
      <c r="F81" s="69">
        <f t="shared" ref="F81:F96" si="83">C81*12*$F$67</f>
        <v>0</v>
      </c>
      <c r="G81" s="69">
        <f t="shared" ref="G81:G96" si="84">C81*12*$G$67</f>
        <v>0</v>
      </c>
      <c r="H81" s="69">
        <f t="shared" ref="H81:H96" si="85">C81*12*$H$67</f>
        <v>0</v>
      </c>
      <c r="I81" s="69">
        <f t="shared" ref="I81:I96" si="86">C81*12*$I$67</f>
        <v>0</v>
      </c>
      <c r="K81" s="242"/>
      <c r="L81" s="242"/>
      <c r="M81" s="242"/>
      <c r="N81" s="245"/>
      <c r="O81" s="245"/>
      <c r="P81" s="245"/>
      <c r="Q81" s="242"/>
      <c r="R81" s="242"/>
      <c r="S81" s="242"/>
      <c r="T81" s="242"/>
    </row>
    <row r="82" spans="1:20" x14ac:dyDescent="0.2">
      <c r="A82" s="235" t="s">
        <v>153</v>
      </c>
      <c r="B82" s="234" t="s">
        <v>25</v>
      </c>
      <c r="C82" s="239"/>
      <c r="D82" s="69">
        <f t="shared" ref="D82:D96" si="87">C82*$F$12</f>
        <v>0</v>
      </c>
      <c r="E82" s="69">
        <f t="shared" si="82"/>
        <v>0</v>
      </c>
      <c r="F82" s="69">
        <f t="shared" si="83"/>
        <v>0</v>
      </c>
      <c r="G82" s="69">
        <f t="shared" si="84"/>
        <v>0</v>
      </c>
      <c r="H82" s="69">
        <f t="shared" si="85"/>
        <v>0</v>
      </c>
      <c r="I82" s="69">
        <f t="shared" si="86"/>
        <v>0</v>
      </c>
      <c r="K82" s="242"/>
      <c r="L82" s="242"/>
      <c r="M82" s="242"/>
      <c r="N82" s="242"/>
      <c r="O82" s="242"/>
      <c r="P82" s="242"/>
      <c r="Q82" s="242"/>
      <c r="R82" s="242"/>
      <c r="S82" s="242"/>
      <c r="T82" s="242"/>
    </row>
    <row r="83" spans="1:20" x14ac:dyDescent="0.2">
      <c r="A83" s="235" t="s">
        <v>142</v>
      </c>
      <c r="B83" s="234" t="s">
        <v>100</v>
      </c>
      <c r="C83" s="239"/>
      <c r="D83" s="69">
        <f t="shared" si="87"/>
        <v>0</v>
      </c>
      <c r="E83" s="69">
        <f t="shared" si="82"/>
        <v>0</v>
      </c>
      <c r="F83" s="69">
        <f t="shared" si="83"/>
        <v>0</v>
      </c>
      <c r="G83" s="69">
        <f t="shared" si="84"/>
        <v>0</v>
      </c>
      <c r="H83" s="69">
        <f t="shared" si="85"/>
        <v>0</v>
      </c>
      <c r="I83" s="69">
        <f t="shared" si="86"/>
        <v>0</v>
      </c>
      <c r="K83" s="242"/>
      <c r="L83" s="242"/>
      <c r="M83" s="242"/>
      <c r="N83" s="242"/>
      <c r="O83" s="242"/>
      <c r="P83" s="242"/>
      <c r="Q83" s="242"/>
      <c r="R83" s="242"/>
      <c r="S83" s="242"/>
      <c r="T83" s="242"/>
    </row>
    <row r="84" spans="1:20" x14ac:dyDescent="0.2">
      <c r="A84" s="235" t="s">
        <v>150</v>
      </c>
      <c r="B84" s="234" t="s">
        <v>25</v>
      </c>
      <c r="C84" s="239"/>
      <c r="D84" s="69">
        <f t="shared" si="87"/>
        <v>0</v>
      </c>
      <c r="E84" s="69">
        <f t="shared" si="82"/>
        <v>0</v>
      </c>
      <c r="F84" s="69">
        <f t="shared" si="83"/>
        <v>0</v>
      </c>
      <c r="G84" s="69">
        <f t="shared" si="84"/>
        <v>0</v>
      </c>
      <c r="H84" s="69">
        <f t="shared" si="85"/>
        <v>0</v>
      </c>
      <c r="I84" s="69">
        <f t="shared" si="86"/>
        <v>0</v>
      </c>
      <c r="K84" s="242"/>
      <c r="L84" s="242"/>
      <c r="M84" s="242"/>
      <c r="N84" s="242"/>
      <c r="O84" s="242"/>
      <c r="P84" s="242"/>
      <c r="Q84" s="242"/>
      <c r="R84" s="242"/>
      <c r="S84" s="242"/>
      <c r="T84" s="242"/>
    </row>
    <row r="85" spans="1:20" x14ac:dyDescent="0.2">
      <c r="A85" s="235" t="s">
        <v>148</v>
      </c>
      <c r="B85" s="234" t="s">
        <v>26</v>
      </c>
      <c r="C85" s="239"/>
      <c r="D85" s="69">
        <f t="shared" si="87"/>
        <v>0</v>
      </c>
      <c r="E85" s="69">
        <f t="shared" si="82"/>
        <v>0</v>
      </c>
      <c r="F85" s="69">
        <f t="shared" si="83"/>
        <v>0</v>
      </c>
      <c r="G85" s="69">
        <f t="shared" si="84"/>
        <v>0</v>
      </c>
      <c r="H85" s="69">
        <f t="shared" si="85"/>
        <v>0</v>
      </c>
      <c r="I85" s="69">
        <f t="shared" si="86"/>
        <v>0</v>
      </c>
      <c r="K85" s="242"/>
      <c r="L85" s="242"/>
      <c r="M85" s="242"/>
      <c r="N85" s="242"/>
      <c r="O85" s="242"/>
      <c r="P85" s="242"/>
      <c r="Q85" s="242"/>
      <c r="R85" s="242"/>
      <c r="S85" s="242"/>
      <c r="T85" s="242"/>
    </row>
    <row r="86" spans="1:20" x14ac:dyDescent="0.2">
      <c r="A86" s="235" t="s">
        <v>157</v>
      </c>
      <c r="B86" s="234" t="s">
        <v>25</v>
      </c>
      <c r="C86" s="239"/>
      <c r="D86" s="69">
        <f t="shared" si="87"/>
        <v>0</v>
      </c>
      <c r="E86" s="69">
        <f t="shared" si="82"/>
        <v>0</v>
      </c>
      <c r="F86" s="69">
        <f t="shared" si="83"/>
        <v>0</v>
      </c>
      <c r="G86" s="69">
        <f t="shared" si="84"/>
        <v>0</v>
      </c>
      <c r="H86" s="69">
        <f t="shared" si="85"/>
        <v>0</v>
      </c>
      <c r="I86" s="69">
        <f t="shared" si="86"/>
        <v>0</v>
      </c>
      <c r="K86" s="242"/>
      <c r="L86" s="242"/>
      <c r="M86" s="242"/>
      <c r="N86" s="242"/>
      <c r="O86" s="242"/>
      <c r="P86" s="242"/>
      <c r="Q86" s="242"/>
      <c r="R86" s="242"/>
      <c r="S86" s="242"/>
      <c r="T86" s="242"/>
    </row>
    <row r="87" spans="1:20" x14ac:dyDescent="0.2">
      <c r="A87" s="235" t="s">
        <v>144</v>
      </c>
      <c r="B87" s="234" t="s">
        <v>26</v>
      </c>
      <c r="C87" s="239"/>
      <c r="D87" s="69">
        <f t="shared" si="87"/>
        <v>0</v>
      </c>
      <c r="E87" s="69">
        <f t="shared" si="82"/>
        <v>0</v>
      </c>
      <c r="F87" s="69">
        <f t="shared" si="83"/>
        <v>0</v>
      </c>
      <c r="G87" s="69">
        <f t="shared" si="84"/>
        <v>0</v>
      </c>
      <c r="H87" s="69">
        <f t="shared" si="85"/>
        <v>0</v>
      </c>
      <c r="I87" s="69">
        <f t="shared" si="86"/>
        <v>0</v>
      </c>
      <c r="K87" s="242"/>
      <c r="L87" s="242"/>
      <c r="M87" s="242"/>
      <c r="N87" s="242"/>
      <c r="O87" s="242"/>
      <c r="P87" s="242"/>
      <c r="Q87" s="242"/>
      <c r="R87" s="242"/>
      <c r="S87" s="242"/>
      <c r="T87" s="242"/>
    </row>
    <row r="88" spans="1:20" x14ac:dyDescent="0.2">
      <c r="A88" s="235" t="s">
        <v>149</v>
      </c>
      <c r="B88" s="234" t="s">
        <v>25</v>
      </c>
      <c r="C88" s="239"/>
      <c r="D88" s="69">
        <f t="shared" si="87"/>
        <v>0</v>
      </c>
      <c r="E88" s="69">
        <f t="shared" si="82"/>
        <v>0</v>
      </c>
      <c r="F88" s="69">
        <f t="shared" si="83"/>
        <v>0</v>
      </c>
      <c r="G88" s="69">
        <f t="shared" si="84"/>
        <v>0</v>
      </c>
      <c r="H88" s="69">
        <f t="shared" si="85"/>
        <v>0</v>
      </c>
      <c r="I88" s="69">
        <f t="shared" si="86"/>
        <v>0</v>
      </c>
      <c r="K88" s="242"/>
      <c r="L88" s="242"/>
      <c r="M88" s="242"/>
      <c r="N88" s="242"/>
      <c r="O88" s="242"/>
      <c r="P88" s="242"/>
      <c r="Q88" s="242"/>
      <c r="R88" s="242"/>
      <c r="S88" s="242"/>
      <c r="T88" s="242"/>
    </row>
    <row r="89" spans="1:20" ht="15" x14ac:dyDescent="0.25">
      <c r="A89" s="235" t="s">
        <v>156</v>
      </c>
      <c r="B89" s="234" t="s">
        <v>25</v>
      </c>
      <c r="C89" s="239"/>
      <c r="D89" s="69">
        <f t="shared" si="87"/>
        <v>0</v>
      </c>
      <c r="E89" s="69">
        <f t="shared" si="82"/>
        <v>0</v>
      </c>
      <c r="F89" s="69">
        <f t="shared" si="83"/>
        <v>0</v>
      </c>
      <c r="G89" s="69">
        <f t="shared" si="84"/>
        <v>0</v>
      </c>
      <c r="H89" s="69">
        <f t="shared" si="85"/>
        <v>0</v>
      </c>
      <c r="I89" s="69">
        <f t="shared" si="86"/>
        <v>0</v>
      </c>
      <c r="K89" s="242"/>
      <c r="L89" s="242"/>
      <c r="M89" s="242"/>
      <c r="N89" s="245"/>
      <c r="O89" s="245"/>
      <c r="P89" s="245"/>
      <c r="Q89" s="242"/>
      <c r="R89" s="242"/>
      <c r="S89" s="242"/>
      <c r="T89" s="242"/>
    </row>
    <row r="90" spans="1:20" ht="15" x14ac:dyDescent="0.25">
      <c r="A90" s="235" t="s">
        <v>275</v>
      </c>
      <c r="B90" s="234" t="s">
        <v>25</v>
      </c>
      <c r="C90" s="239"/>
      <c r="D90" s="69">
        <f t="shared" ref="D90" si="88">C90*$F$12</f>
        <v>0</v>
      </c>
      <c r="E90" s="69">
        <f t="shared" si="82"/>
        <v>0</v>
      </c>
      <c r="F90" s="69">
        <f t="shared" si="83"/>
        <v>0</v>
      </c>
      <c r="G90" s="69">
        <f t="shared" si="84"/>
        <v>0</v>
      </c>
      <c r="H90" s="69">
        <f t="shared" si="85"/>
        <v>0</v>
      </c>
      <c r="I90" s="69">
        <f t="shared" si="86"/>
        <v>0</v>
      </c>
      <c r="K90" s="242"/>
      <c r="L90" s="242"/>
      <c r="M90" s="242"/>
      <c r="N90" s="245"/>
      <c r="O90" s="245"/>
      <c r="P90" s="245"/>
      <c r="Q90" s="242"/>
      <c r="R90" s="242"/>
      <c r="S90" s="242"/>
      <c r="T90" s="242"/>
    </row>
    <row r="91" spans="1:20" ht="15" x14ac:dyDescent="0.25">
      <c r="A91" s="236" t="s">
        <v>140</v>
      </c>
      <c r="B91" s="237"/>
      <c r="C91" s="239"/>
      <c r="D91" s="69">
        <f t="shared" si="87"/>
        <v>0</v>
      </c>
      <c r="E91" s="69">
        <f t="shared" si="82"/>
        <v>0</v>
      </c>
      <c r="F91" s="69">
        <f t="shared" si="83"/>
        <v>0</v>
      </c>
      <c r="G91" s="69">
        <f t="shared" si="84"/>
        <v>0</v>
      </c>
      <c r="H91" s="69">
        <f t="shared" si="85"/>
        <v>0</v>
      </c>
      <c r="I91" s="69">
        <f t="shared" si="86"/>
        <v>0</v>
      </c>
      <c r="K91" s="242"/>
      <c r="L91" s="242"/>
      <c r="M91" s="242"/>
      <c r="N91" s="245"/>
      <c r="O91" s="245"/>
      <c r="P91" s="245"/>
      <c r="Q91" s="242"/>
      <c r="R91" s="242"/>
      <c r="S91" s="242"/>
      <c r="T91" s="242"/>
    </row>
    <row r="92" spans="1:20" ht="15" x14ac:dyDescent="0.25">
      <c r="A92" s="236" t="s">
        <v>141</v>
      </c>
      <c r="B92" s="237"/>
      <c r="C92" s="239"/>
      <c r="D92" s="69">
        <f t="shared" si="87"/>
        <v>0</v>
      </c>
      <c r="E92" s="69">
        <f t="shared" si="82"/>
        <v>0</v>
      </c>
      <c r="F92" s="69">
        <f t="shared" si="83"/>
        <v>0</v>
      </c>
      <c r="G92" s="69">
        <f t="shared" si="84"/>
        <v>0</v>
      </c>
      <c r="H92" s="69">
        <f t="shared" si="85"/>
        <v>0</v>
      </c>
      <c r="I92" s="69">
        <f t="shared" si="86"/>
        <v>0</v>
      </c>
      <c r="K92" s="242"/>
      <c r="L92" s="242"/>
      <c r="M92" s="242"/>
      <c r="N92" s="245"/>
      <c r="O92" s="245"/>
      <c r="P92" s="245"/>
      <c r="Q92" s="242"/>
      <c r="R92" s="242"/>
      <c r="S92" s="242"/>
      <c r="T92" s="242"/>
    </row>
    <row r="93" spans="1:20" x14ac:dyDescent="0.2">
      <c r="A93" s="236" t="s">
        <v>151</v>
      </c>
      <c r="B93" s="237"/>
      <c r="C93" s="239"/>
      <c r="D93" s="69">
        <f t="shared" si="87"/>
        <v>0</v>
      </c>
      <c r="E93" s="69">
        <f t="shared" si="82"/>
        <v>0</v>
      </c>
      <c r="F93" s="69">
        <f t="shared" si="83"/>
        <v>0</v>
      </c>
      <c r="G93" s="69">
        <f t="shared" si="84"/>
        <v>0</v>
      </c>
      <c r="H93" s="69">
        <f t="shared" si="85"/>
        <v>0</v>
      </c>
      <c r="I93" s="69">
        <f t="shared" si="86"/>
        <v>0</v>
      </c>
      <c r="K93" s="242"/>
      <c r="L93" s="242"/>
      <c r="M93" s="242"/>
      <c r="N93" s="242"/>
      <c r="O93" s="242"/>
      <c r="P93" s="242"/>
      <c r="Q93" s="242"/>
      <c r="R93" s="242"/>
      <c r="S93" s="242"/>
      <c r="T93" s="242"/>
    </row>
    <row r="94" spans="1:20" x14ac:dyDescent="0.2">
      <c r="A94" s="236" t="s">
        <v>152</v>
      </c>
      <c r="B94" s="237"/>
      <c r="C94" s="239"/>
      <c r="D94" s="69">
        <f t="shared" si="87"/>
        <v>0</v>
      </c>
      <c r="E94" s="69">
        <f t="shared" si="82"/>
        <v>0</v>
      </c>
      <c r="F94" s="69">
        <f t="shared" si="83"/>
        <v>0</v>
      </c>
      <c r="G94" s="69">
        <f t="shared" si="84"/>
        <v>0</v>
      </c>
      <c r="H94" s="69">
        <f t="shared" si="85"/>
        <v>0</v>
      </c>
      <c r="I94" s="69">
        <f t="shared" si="86"/>
        <v>0</v>
      </c>
      <c r="K94" s="242"/>
      <c r="L94" s="242"/>
      <c r="M94" s="242"/>
      <c r="N94" s="242"/>
      <c r="O94" s="242"/>
      <c r="P94" s="242"/>
      <c r="Q94" s="242"/>
      <c r="R94" s="242"/>
      <c r="S94" s="242"/>
      <c r="T94" s="242"/>
    </row>
    <row r="95" spans="1:20" x14ac:dyDescent="0.2">
      <c r="A95" s="236" t="s">
        <v>165</v>
      </c>
      <c r="B95" s="237"/>
      <c r="C95" s="239"/>
      <c r="D95" s="69">
        <f t="shared" si="87"/>
        <v>0</v>
      </c>
      <c r="E95" s="69">
        <f t="shared" si="82"/>
        <v>0</v>
      </c>
      <c r="F95" s="69">
        <f t="shared" si="83"/>
        <v>0</v>
      </c>
      <c r="G95" s="69">
        <f t="shared" si="84"/>
        <v>0</v>
      </c>
      <c r="H95" s="69">
        <f t="shared" si="85"/>
        <v>0</v>
      </c>
      <c r="I95" s="69">
        <f t="shared" si="86"/>
        <v>0</v>
      </c>
      <c r="K95" s="242"/>
      <c r="L95" s="242"/>
      <c r="M95" s="242"/>
      <c r="N95" s="242"/>
      <c r="O95" s="242"/>
      <c r="P95" s="242"/>
      <c r="Q95" s="242"/>
      <c r="R95" s="242"/>
      <c r="S95" s="242"/>
      <c r="T95" s="242"/>
    </row>
    <row r="96" spans="1:20" x14ac:dyDescent="0.2">
      <c r="A96" s="236" t="s">
        <v>229</v>
      </c>
      <c r="B96" s="237"/>
      <c r="C96" s="239"/>
      <c r="D96" s="69">
        <f t="shared" si="87"/>
        <v>0</v>
      </c>
      <c r="E96" s="69">
        <f t="shared" si="82"/>
        <v>0</v>
      </c>
      <c r="F96" s="69">
        <f t="shared" si="83"/>
        <v>0</v>
      </c>
      <c r="G96" s="69">
        <f t="shared" si="84"/>
        <v>0</v>
      </c>
      <c r="H96" s="69">
        <f t="shared" si="85"/>
        <v>0</v>
      </c>
      <c r="I96" s="69">
        <f t="shared" si="86"/>
        <v>0</v>
      </c>
      <c r="K96" s="242"/>
      <c r="L96" s="242"/>
      <c r="M96" s="242"/>
      <c r="N96" s="242"/>
      <c r="O96" s="242"/>
      <c r="P96" s="242"/>
      <c r="Q96" s="242"/>
      <c r="R96" s="242"/>
      <c r="S96" s="242"/>
      <c r="T96" s="242"/>
    </row>
    <row r="97" spans="1:55" x14ac:dyDescent="0.2">
      <c r="A97" s="236" t="s">
        <v>230</v>
      </c>
      <c r="B97" s="237"/>
      <c r="C97" s="239"/>
      <c r="D97" s="240"/>
      <c r="E97" s="240"/>
      <c r="F97" s="240"/>
      <c r="G97" s="240"/>
      <c r="H97" s="240"/>
      <c r="I97" s="240"/>
      <c r="K97" s="242"/>
      <c r="L97" s="242"/>
      <c r="M97" s="242"/>
      <c r="N97" s="242"/>
      <c r="O97" s="242"/>
      <c r="P97" s="242"/>
      <c r="Q97" s="242"/>
      <c r="R97" s="242"/>
      <c r="S97" s="242"/>
      <c r="T97" s="242"/>
    </row>
    <row r="98" spans="1:55" x14ac:dyDescent="0.2">
      <c r="A98" s="236" t="s">
        <v>231</v>
      </c>
      <c r="B98" s="237"/>
      <c r="C98" s="239"/>
      <c r="D98" s="240"/>
      <c r="E98" s="240"/>
      <c r="F98" s="240"/>
      <c r="G98" s="240"/>
      <c r="H98" s="240"/>
      <c r="I98" s="240"/>
      <c r="K98" s="242"/>
      <c r="L98" s="242"/>
      <c r="M98" s="242"/>
      <c r="N98" s="242"/>
      <c r="O98" s="242"/>
      <c r="P98" s="242"/>
      <c r="Q98" s="242"/>
      <c r="R98" s="242"/>
      <c r="S98" s="242"/>
      <c r="T98" s="242"/>
    </row>
    <row r="99" spans="1:55" x14ac:dyDescent="0.2">
      <c r="A99" s="236" t="s">
        <v>238</v>
      </c>
      <c r="B99" s="237"/>
      <c r="C99" s="239"/>
      <c r="D99" s="240"/>
      <c r="E99" s="240"/>
      <c r="F99" s="240"/>
      <c r="G99" s="240"/>
      <c r="H99" s="240"/>
      <c r="I99" s="240"/>
      <c r="K99" s="242"/>
      <c r="L99" s="242"/>
      <c r="M99" s="242"/>
      <c r="N99" s="242"/>
      <c r="O99" s="242"/>
      <c r="P99" s="242"/>
      <c r="Q99" s="242"/>
      <c r="R99" s="242"/>
      <c r="S99" s="242"/>
      <c r="T99" s="242"/>
    </row>
    <row r="100" spans="1:55" x14ac:dyDescent="0.2">
      <c r="A100" s="236" t="s">
        <v>239</v>
      </c>
      <c r="B100" s="237"/>
      <c r="C100" s="239"/>
      <c r="D100" s="240"/>
      <c r="E100" s="240"/>
      <c r="F100" s="240"/>
      <c r="G100" s="240"/>
      <c r="H100" s="240"/>
      <c r="I100" s="240"/>
      <c r="K100" s="242"/>
      <c r="L100" s="242"/>
      <c r="M100" s="242"/>
      <c r="N100" s="242"/>
      <c r="O100" s="242"/>
      <c r="P100" s="242"/>
      <c r="Q100" s="242"/>
      <c r="R100" s="242"/>
      <c r="S100" s="242"/>
      <c r="T100" s="242"/>
    </row>
    <row r="101" spans="1:55" x14ac:dyDescent="0.2">
      <c r="A101" s="236" t="s">
        <v>273</v>
      </c>
      <c r="B101" s="237"/>
      <c r="C101" s="239"/>
      <c r="D101" s="240"/>
      <c r="E101" s="240"/>
      <c r="F101" s="240"/>
      <c r="G101" s="240"/>
      <c r="H101" s="240"/>
      <c r="I101" s="240"/>
      <c r="K101" s="242"/>
      <c r="L101" s="242"/>
      <c r="M101" s="242"/>
      <c r="N101" s="242"/>
      <c r="O101" s="242"/>
      <c r="P101" s="242"/>
      <c r="Q101" s="242"/>
      <c r="R101" s="242"/>
      <c r="S101" s="242"/>
      <c r="T101" s="242"/>
    </row>
    <row r="102" spans="1:55" x14ac:dyDescent="0.2">
      <c r="A102" s="236" t="s">
        <v>274</v>
      </c>
      <c r="B102" s="237"/>
      <c r="C102" s="239"/>
      <c r="D102" s="240"/>
      <c r="E102" s="240"/>
      <c r="F102" s="240"/>
      <c r="G102" s="240"/>
      <c r="H102" s="240"/>
      <c r="I102" s="240"/>
      <c r="K102" s="242"/>
      <c r="L102" s="242"/>
      <c r="M102" s="242"/>
      <c r="N102" s="242"/>
      <c r="O102" s="242"/>
      <c r="P102" s="242"/>
      <c r="Q102" s="242"/>
      <c r="R102" s="242"/>
      <c r="S102" s="242"/>
      <c r="T102" s="242"/>
    </row>
    <row r="103" spans="1:55" s="2" customFormat="1" x14ac:dyDescent="0.2">
      <c r="A103" s="71" t="s">
        <v>135</v>
      </c>
      <c r="B103" s="71"/>
      <c r="C103" s="71"/>
      <c r="D103" s="72">
        <f>SUM(D69:D102)</f>
        <v>0</v>
      </c>
      <c r="E103" s="72">
        <f t="shared" ref="E103:I103" si="89">SUM(E69:E102)</f>
        <v>0</v>
      </c>
      <c r="F103" s="72">
        <f t="shared" si="89"/>
        <v>0</v>
      </c>
      <c r="G103" s="72">
        <f t="shared" si="89"/>
        <v>0</v>
      </c>
      <c r="H103" s="72">
        <f t="shared" si="89"/>
        <v>0</v>
      </c>
      <c r="I103" s="72">
        <f t="shared" si="89"/>
        <v>0</v>
      </c>
    </row>
    <row r="104" spans="1:55" s="2" customFormat="1" x14ac:dyDescent="0.2">
      <c r="A104" s="71"/>
      <c r="B104" s="71"/>
      <c r="C104" s="71"/>
      <c r="D104" s="72"/>
      <c r="E104" s="72"/>
      <c r="F104" s="72"/>
      <c r="G104" s="72"/>
      <c r="H104" s="72"/>
      <c r="I104" s="72"/>
    </row>
    <row r="105" spans="1:55" s="2" customFormat="1" x14ac:dyDescent="0.2">
      <c r="A105" s="71"/>
      <c r="B105" s="71"/>
      <c r="C105" s="71"/>
      <c r="D105" s="71"/>
      <c r="E105" s="72"/>
      <c r="F105" s="72"/>
      <c r="G105" s="72"/>
      <c r="H105" s="72"/>
      <c r="I105" s="72"/>
      <c r="J105" s="72"/>
    </row>
    <row r="107" spans="1:55" s="6" customFormat="1" ht="25.5" customHeight="1" x14ac:dyDescent="0.25">
      <c r="A107" s="322" t="s">
        <v>280</v>
      </c>
      <c r="B107" s="322"/>
      <c r="C107" s="322"/>
      <c r="D107" s="73"/>
      <c r="E107" s="121" t="s">
        <v>91</v>
      </c>
      <c r="F107" s="120">
        <f>'Bemeneti adatok'!E18</f>
        <v>1900</v>
      </c>
      <c r="G107" s="74"/>
      <c r="H107" s="74"/>
      <c r="J107" s="121" t="s">
        <v>0</v>
      </c>
      <c r="K107" s="120">
        <f>'Bemeneti adatok'!F18</f>
        <v>1901</v>
      </c>
      <c r="L107" s="8" t="s">
        <v>333</v>
      </c>
      <c r="M107" s="9">
        <f>'Bemeneti adatok'!F20</f>
        <v>1.0349999999999999</v>
      </c>
      <c r="O107" s="122"/>
      <c r="P107" s="119" t="s">
        <v>1</v>
      </c>
      <c r="Q107" s="120">
        <f>'Bemeneti adatok'!G18</f>
        <v>1902</v>
      </c>
      <c r="R107" s="8" t="s">
        <v>333</v>
      </c>
      <c r="S107" s="9">
        <f>'Bemeneti adatok'!G20</f>
        <v>1.0712249999999999</v>
      </c>
      <c r="U107" s="13"/>
      <c r="V107" s="121" t="s">
        <v>2</v>
      </c>
      <c r="X107" s="120">
        <f>'Bemeneti adatok'!H18</f>
        <v>1903</v>
      </c>
      <c r="Y107" s="8" t="s">
        <v>333</v>
      </c>
      <c r="Z107" s="9">
        <f>'Bemeneti adatok'!H20</f>
        <v>1.1033617499999999</v>
      </c>
      <c r="AA107" s="122"/>
      <c r="AB107" s="119" t="s">
        <v>3</v>
      </c>
      <c r="AD107" s="120">
        <f>'Bemeneti adatok'!I18</f>
        <v>1904</v>
      </c>
      <c r="AE107" s="8" t="s">
        <v>333</v>
      </c>
      <c r="AF107" s="9">
        <f>'Bemeneti adatok'!I20</f>
        <v>1.1364626025</v>
      </c>
      <c r="AG107" s="13"/>
      <c r="AH107" s="121" t="s">
        <v>4</v>
      </c>
      <c r="AJ107" s="120">
        <f>'Bemeneti adatok'!J18</f>
        <v>1905</v>
      </c>
      <c r="AK107" s="8" t="s">
        <v>333</v>
      </c>
      <c r="AL107" s="9">
        <f>'Bemeneti adatok'!J20</f>
        <v>1.1705564805749999</v>
      </c>
      <c r="AM107" s="13"/>
      <c r="AQ107" s="13"/>
      <c r="AS107" s="7"/>
      <c r="AT107" s="7"/>
      <c r="AU107" s="4"/>
      <c r="AV107" s="8"/>
      <c r="AW107" s="8"/>
      <c r="AX107" s="5"/>
      <c r="AY107" s="9"/>
      <c r="AZ107" s="330"/>
      <c r="BA107" s="330"/>
      <c r="BB107" s="330"/>
      <c r="BC107" s="330"/>
    </row>
    <row r="108" spans="1:55" s="65" customFormat="1" ht="48.75" thickBot="1" x14ac:dyDescent="0.3">
      <c r="A108" s="116" t="s">
        <v>41</v>
      </c>
      <c r="B108" s="116" t="s">
        <v>191</v>
      </c>
      <c r="C108" s="115" t="s">
        <v>171</v>
      </c>
      <c r="D108" s="115" t="s">
        <v>166</v>
      </c>
      <c r="E108" s="164" t="s">
        <v>107</v>
      </c>
      <c r="F108" s="115" t="s">
        <v>237</v>
      </c>
      <c r="G108" s="115" t="s">
        <v>110</v>
      </c>
      <c r="H108" s="115" t="s">
        <v>170</v>
      </c>
      <c r="I108" s="115" t="s">
        <v>114</v>
      </c>
      <c r="J108" s="164" t="s">
        <v>107</v>
      </c>
      <c r="K108" s="115" t="s">
        <v>237</v>
      </c>
      <c r="L108" s="115" t="s">
        <v>110</v>
      </c>
      <c r="M108" s="115" t="s">
        <v>170</v>
      </c>
      <c r="N108" s="115" t="s">
        <v>114</v>
      </c>
      <c r="O108" s="165" t="s">
        <v>334</v>
      </c>
      <c r="P108" s="115" t="s">
        <v>107</v>
      </c>
      <c r="Q108" s="115" t="s">
        <v>237</v>
      </c>
      <c r="R108" s="115" t="s">
        <v>110</v>
      </c>
      <c r="S108" s="115" t="s">
        <v>170</v>
      </c>
      <c r="T108" s="115" t="s">
        <v>114</v>
      </c>
      <c r="U108" s="165" t="s">
        <v>334</v>
      </c>
      <c r="V108" s="164" t="s">
        <v>107</v>
      </c>
      <c r="W108" s="115" t="s">
        <v>237</v>
      </c>
      <c r="X108" s="115" t="s">
        <v>110</v>
      </c>
      <c r="Y108" s="115" t="s">
        <v>170</v>
      </c>
      <c r="Z108" s="115" t="s">
        <v>114</v>
      </c>
      <c r="AA108" s="165" t="s">
        <v>334</v>
      </c>
      <c r="AB108" s="115" t="s">
        <v>107</v>
      </c>
      <c r="AC108" s="115" t="s">
        <v>237</v>
      </c>
      <c r="AD108" s="115" t="s">
        <v>110</v>
      </c>
      <c r="AE108" s="115" t="s">
        <v>170</v>
      </c>
      <c r="AF108" s="115" t="s">
        <v>114</v>
      </c>
      <c r="AG108" s="165" t="s">
        <v>334</v>
      </c>
      <c r="AH108" s="164" t="s">
        <v>107</v>
      </c>
      <c r="AI108" s="115" t="s">
        <v>237</v>
      </c>
      <c r="AJ108" s="115" t="s">
        <v>110</v>
      </c>
      <c r="AK108" s="115" t="s">
        <v>170</v>
      </c>
      <c r="AL108" s="115" t="s">
        <v>114</v>
      </c>
      <c r="AM108" s="165" t="s">
        <v>334</v>
      </c>
    </row>
    <row r="109" spans="1:55" ht="12" customHeight="1" x14ac:dyDescent="0.2">
      <c r="A109" s="161" t="s">
        <v>42</v>
      </c>
      <c r="B109" s="156" t="s">
        <v>19</v>
      </c>
      <c r="C109" s="249">
        <f>'Bemeneti adatok'!$E$29</f>
        <v>100000</v>
      </c>
      <c r="D109" s="240"/>
      <c r="E109" s="123">
        <f>'Bemeneti adatok'!E44</f>
        <v>0</v>
      </c>
      <c r="F109" s="69">
        <f>'Bemeneti adatok'!F44</f>
        <v>0</v>
      </c>
      <c r="G109" s="69">
        <f t="shared" ref="G109:G120" si="90">$C109*E109*F109</f>
        <v>0</v>
      </c>
      <c r="H109" s="69">
        <f t="shared" ref="H109:H120" si="91">$D109*E109*F109</f>
        <v>0</v>
      </c>
      <c r="I109" s="69">
        <f t="shared" ref="I109:I120" si="92">G109+H109</f>
        <v>0</v>
      </c>
      <c r="J109" s="123">
        <f>'Bemeneti adatok'!H44</f>
        <v>0</v>
      </c>
      <c r="K109" s="69">
        <f>'Bemeneti adatok'!I44</f>
        <v>0</v>
      </c>
      <c r="L109" s="69">
        <f t="shared" ref="L109:L120" si="93">$C109*J109*K109</f>
        <v>0</v>
      </c>
      <c r="M109" s="69">
        <f t="shared" ref="M109:M120" si="94">$D109*J109*K109</f>
        <v>0</v>
      </c>
      <c r="N109" s="69">
        <f t="shared" ref="N109" si="95">L109+M109</f>
        <v>0</v>
      </c>
      <c r="O109" s="124">
        <f t="shared" ref="O109:O120" si="96">N109*$M$107</f>
        <v>0</v>
      </c>
      <c r="P109" s="69">
        <f>'Bemeneti adatok'!K44</f>
        <v>0</v>
      </c>
      <c r="Q109" s="69">
        <f>'Bemeneti adatok'!L44</f>
        <v>0</v>
      </c>
      <c r="R109" s="69">
        <f t="shared" ref="R109:R120" si="97">$C109*P109*Q109</f>
        <v>0</v>
      </c>
      <c r="S109" s="69">
        <f t="shared" ref="S109:S120" si="98">$D109*P109*Q109</f>
        <v>0</v>
      </c>
      <c r="T109" s="69">
        <f t="shared" ref="T109" si="99">R109+S109</f>
        <v>0</v>
      </c>
      <c r="U109" s="69">
        <f t="shared" ref="U109:U120" si="100">T109*$S$107</f>
        <v>0</v>
      </c>
      <c r="V109" s="123">
        <f>'Bemeneti adatok'!N44</f>
        <v>0</v>
      </c>
      <c r="W109" s="69">
        <f>'Bemeneti adatok'!O44</f>
        <v>0</v>
      </c>
      <c r="X109" s="69">
        <f t="shared" ref="X109:X120" si="101">$C109*V109*W109</f>
        <v>0</v>
      </c>
      <c r="Y109" s="69">
        <f t="shared" ref="Y109:Y120" si="102">$D109*V109*W109</f>
        <v>0</v>
      </c>
      <c r="Z109" s="69">
        <f t="shared" ref="Z109" si="103">X109+Y109</f>
        <v>0</v>
      </c>
      <c r="AA109" s="124">
        <f t="shared" ref="AA109:AA120" si="104">Z109*$Z$107</f>
        <v>0</v>
      </c>
      <c r="AB109" s="69">
        <f>'Bemeneti adatok'!Q44</f>
        <v>0</v>
      </c>
      <c r="AC109" s="69">
        <f>'Bemeneti adatok'!R44</f>
        <v>0</v>
      </c>
      <c r="AD109" s="69">
        <f t="shared" ref="AD109:AD120" si="105">$C109*AB109*AC109</f>
        <v>0</v>
      </c>
      <c r="AE109" s="69">
        <f t="shared" ref="AE109:AE120" si="106">$D109*AB109*AC109</f>
        <v>0</v>
      </c>
      <c r="AF109" s="69">
        <f t="shared" ref="AF109" si="107">AD109+AE109</f>
        <v>0</v>
      </c>
      <c r="AG109" s="69">
        <f t="shared" ref="AG109:AG120" si="108">AF109*$AF$107</f>
        <v>0</v>
      </c>
      <c r="AH109" s="123">
        <f>'Bemeneti adatok'!T44</f>
        <v>0</v>
      </c>
      <c r="AI109" s="69">
        <f>'Bemeneti adatok'!U44</f>
        <v>0</v>
      </c>
      <c r="AJ109" s="69">
        <f t="shared" ref="AJ109:AJ120" si="109">$C109*AH109*AI109</f>
        <v>0</v>
      </c>
      <c r="AK109" s="69">
        <f t="shared" ref="AK109:AK120" si="110">$D109*AH109*AI109</f>
        <v>0</v>
      </c>
      <c r="AL109" s="69">
        <f t="shared" ref="AL109" si="111">AJ109+AK109</f>
        <v>0</v>
      </c>
      <c r="AM109" s="69">
        <f t="shared" ref="AM109:AM120" si="112">AL109*$AL$107</f>
        <v>0</v>
      </c>
    </row>
    <row r="110" spans="1:55" x14ac:dyDescent="0.2">
      <c r="A110" s="315" t="s">
        <v>43</v>
      </c>
      <c r="B110" s="156" t="s">
        <v>31</v>
      </c>
      <c r="C110" s="249">
        <f>'Bemeneti adatok'!$E$29</f>
        <v>100000</v>
      </c>
      <c r="D110" s="240"/>
      <c r="E110" s="123">
        <f>'Bemeneti adatok'!E45</f>
        <v>0</v>
      </c>
      <c r="F110" s="69">
        <f>'Bemeneti adatok'!F45</f>
        <v>0</v>
      </c>
      <c r="G110" s="69">
        <f t="shared" si="90"/>
        <v>0</v>
      </c>
      <c r="H110" s="69">
        <f t="shared" si="91"/>
        <v>0</v>
      </c>
      <c r="I110" s="69">
        <f t="shared" si="92"/>
        <v>0</v>
      </c>
      <c r="J110" s="123">
        <f>'Bemeneti adatok'!H45</f>
        <v>0</v>
      </c>
      <c r="K110" s="69">
        <f>'Bemeneti adatok'!I45</f>
        <v>0</v>
      </c>
      <c r="L110" s="69">
        <f t="shared" si="93"/>
        <v>0</v>
      </c>
      <c r="M110" s="69">
        <f t="shared" si="94"/>
        <v>0</v>
      </c>
      <c r="N110" s="69">
        <f t="shared" ref="N110:N120" si="113">L110+M110</f>
        <v>0</v>
      </c>
      <c r="O110" s="124">
        <f t="shared" si="96"/>
        <v>0</v>
      </c>
      <c r="P110" s="69">
        <f>'Bemeneti adatok'!K45</f>
        <v>0</v>
      </c>
      <c r="Q110" s="69">
        <f>'Bemeneti adatok'!L45</f>
        <v>0</v>
      </c>
      <c r="R110" s="69">
        <f t="shared" si="97"/>
        <v>0</v>
      </c>
      <c r="S110" s="69">
        <f t="shared" si="98"/>
        <v>0</v>
      </c>
      <c r="T110" s="69">
        <f t="shared" ref="T110:T120" si="114">R110+S110</f>
        <v>0</v>
      </c>
      <c r="U110" s="69">
        <f t="shared" si="100"/>
        <v>0</v>
      </c>
      <c r="V110" s="123">
        <f>'Bemeneti adatok'!N45</f>
        <v>0</v>
      </c>
      <c r="W110" s="69">
        <f>'Bemeneti adatok'!O45</f>
        <v>0</v>
      </c>
      <c r="X110" s="69">
        <f t="shared" si="101"/>
        <v>0</v>
      </c>
      <c r="Y110" s="69">
        <f t="shared" si="102"/>
        <v>0</v>
      </c>
      <c r="Z110" s="69">
        <f t="shared" ref="Z110:Z120" si="115">X110+Y110</f>
        <v>0</v>
      </c>
      <c r="AA110" s="124">
        <f t="shared" si="104"/>
        <v>0</v>
      </c>
      <c r="AB110" s="69">
        <f>'Bemeneti adatok'!Q45</f>
        <v>0</v>
      </c>
      <c r="AC110" s="69">
        <f>'Bemeneti adatok'!R45</f>
        <v>0</v>
      </c>
      <c r="AD110" s="69">
        <f t="shared" si="105"/>
        <v>0</v>
      </c>
      <c r="AE110" s="69">
        <f t="shared" si="106"/>
        <v>0</v>
      </c>
      <c r="AF110" s="69">
        <f t="shared" ref="AF110:AF120" si="116">AD110+AE110</f>
        <v>0</v>
      </c>
      <c r="AG110" s="69">
        <f t="shared" si="108"/>
        <v>0</v>
      </c>
      <c r="AH110" s="123">
        <f>'Bemeneti adatok'!T45</f>
        <v>0</v>
      </c>
      <c r="AI110" s="69">
        <f>'Bemeneti adatok'!U45</f>
        <v>0</v>
      </c>
      <c r="AJ110" s="69">
        <f t="shared" si="109"/>
        <v>0</v>
      </c>
      <c r="AK110" s="69">
        <f t="shared" si="110"/>
        <v>0</v>
      </c>
      <c r="AL110" s="69">
        <f t="shared" ref="AL110:AL120" si="117">AJ110+AK110</f>
        <v>0</v>
      </c>
      <c r="AM110" s="69">
        <f t="shared" si="112"/>
        <v>0</v>
      </c>
    </row>
    <row r="111" spans="1:55" x14ac:dyDescent="0.2">
      <c r="A111" s="315"/>
      <c r="B111" s="156" t="s">
        <v>15</v>
      </c>
      <c r="C111" s="249">
        <f>'Bemeneti adatok'!$E$29</f>
        <v>100000</v>
      </c>
      <c r="D111" s="240"/>
      <c r="E111" s="123">
        <f>'Bemeneti adatok'!E46</f>
        <v>0</v>
      </c>
      <c r="F111" s="69">
        <f>'Bemeneti adatok'!F46</f>
        <v>0</v>
      </c>
      <c r="G111" s="69">
        <f t="shared" si="90"/>
        <v>0</v>
      </c>
      <c r="H111" s="69">
        <f t="shared" si="91"/>
        <v>0</v>
      </c>
      <c r="I111" s="69">
        <f t="shared" si="92"/>
        <v>0</v>
      </c>
      <c r="J111" s="123">
        <f>'Bemeneti adatok'!H46</f>
        <v>0</v>
      </c>
      <c r="K111" s="69">
        <f>'Bemeneti adatok'!I46</f>
        <v>0</v>
      </c>
      <c r="L111" s="69">
        <f t="shared" si="93"/>
        <v>0</v>
      </c>
      <c r="M111" s="69">
        <f t="shared" si="94"/>
        <v>0</v>
      </c>
      <c r="N111" s="69">
        <f t="shared" si="113"/>
        <v>0</v>
      </c>
      <c r="O111" s="124">
        <f t="shared" si="96"/>
        <v>0</v>
      </c>
      <c r="P111" s="69">
        <f>'Bemeneti adatok'!K46</f>
        <v>0</v>
      </c>
      <c r="Q111" s="69">
        <f>'Bemeneti adatok'!L46</f>
        <v>0</v>
      </c>
      <c r="R111" s="69">
        <f t="shared" si="97"/>
        <v>0</v>
      </c>
      <c r="S111" s="69">
        <f t="shared" si="98"/>
        <v>0</v>
      </c>
      <c r="T111" s="69">
        <f t="shared" si="114"/>
        <v>0</v>
      </c>
      <c r="U111" s="69">
        <f t="shared" si="100"/>
        <v>0</v>
      </c>
      <c r="V111" s="123">
        <f>'Bemeneti adatok'!N46</f>
        <v>0</v>
      </c>
      <c r="W111" s="69">
        <f>'Bemeneti adatok'!O46</f>
        <v>0</v>
      </c>
      <c r="X111" s="69">
        <f t="shared" si="101"/>
        <v>0</v>
      </c>
      <c r="Y111" s="69">
        <f t="shared" si="102"/>
        <v>0</v>
      </c>
      <c r="Z111" s="69">
        <f t="shared" si="115"/>
        <v>0</v>
      </c>
      <c r="AA111" s="124">
        <f t="shared" si="104"/>
        <v>0</v>
      </c>
      <c r="AB111" s="69">
        <f>'Bemeneti adatok'!Q46</f>
        <v>0</v>
      </c>
      <c r="AC111" s="69">
        <f>'Bemeneti adatok'!R46</f>
        <v>0</v>
      </c>
      <c r="AD111" s="69">
        <f t="shared" si="105"/>
        <v>0</v>
      </c>
      <c r="AE111" s="69">
        <f t="shared" si="106"/>
        <v>0</v>
      </c>
      <c r="AF111" s="69">
        <f t="shared" si="116"/>
        <v>0</v>
      </c>
      <c r="AG111" s="69">
        <f t="shared" si="108"/>
        <v>0</v>
      </c>
      <c r="AH111" s="123">
        <f>'Bemeneti adatok'!T46</f>
        <v>0</v>
      </c>
      <c r="AI111" s="69">
        <f>'Bemeneti adatok'!U46</f>
        <v>0</v>
      </c>
      <c r="AJ111" s="69">
        <f t="shared" si="109"/>
        <v>0</v>
      </c>
      <c r="AK111" s="69">
        <f t="shared" si="110"/>
        <v>0</v>
      </c>
      <c r="AL111" s="69">
        <f t="shared" si="117"/>
        <v>0</v>
      </c>
      <c r="AM111" s="69">
        <f t="shared" si="112"/>
        <v>0</v>
      </c>
    </row>
    <row r="112" spans="1:55" x14ac:dyDescent="0.2">
      <c r="A112" s="315" t="s">
        <v>44</v>
      </c>
      <c r="B112" s="156" t="s">
        <v>15</v>
      </c>
      <c r="C112" s="249">
        <f>'Bemeneti adatok'!$E$29</f>
        <v>100000</v>
      </c>
      <c r="D112" s="240"/>
      <c r="E112" s="123">
        <f>'Bemeneti adatok'!E47</f>
        <v>0</v>
      </c>
      <c r="F112" s="69">
        <f>'Bemeneti adatok'!F47</f>
        <v>0</v>
      </c>
      <c r="G112" s="69">
        <f t="shared" si="90"/>
        <v>0</v>
      </c>
      <c r="H112" s="69">
        <f t="shared" si="91"/>
        <v>0</v>
      </c>
      <c r="I112" s="69">
        <f t="shared" si="92"/>
        <v>0</v>
      </c>
      <c r="J112" s="123">
        <f>'Bemeneti adatok'!H47</f>
        <v>0</v>
      </c>
      <c r="K112" s="69">
        <f>'Bemeneti adatok'!I47</f>
        <v>0</v>
      </c>
      <c r="L112" s="69">
        <f t="shared" si="93"/>
        <v>0</v>
      </c>
      <c r="M112" s="69">
        <f t="shared" si="94"/>
        <v>0</v>
      </c>
      <c r="N112" s="69">
        <f t="shared" si="113"/>
        <v>0</v>
      </c>
      <c r="O112" s="124">
        <f t="shared" si="96"/>
        <v>0</v>
      </c>
      <c r="P112" s="69">
        <f>'Bemeneti adatok'!K47</f>
        <v>0</v>
      </c>
      <c r="Q112" s="69">
        <f>'Bemeneti adatok'!L47</f>
        <v>0</v>
      </c>
      <c r="R112" s="69">
        <f t="shared" si="97"/>
        <v>0</v>
      </c>
      <c r="S112" s="69">
        <f t="shared" si="98"/>
        <v>0</v>
      </c>
      <c r="T112" s="69">
        <f t="shared" si="114"/>
        <v>0</v>
      </c>
      <c r="U112" s="69">
        <f t="shared" si="100"/>
        <v>0</v>
      </c>
      <c r="V112" s="123">
        <f>'Bemeneti adatok'!N47</f>
        <v>0</v>
      </c>
      <c r="W112" s="69">
        <f>'Bemeneti adatok'!O47</f>
        <v>0</v>
      </c>
      <c r="X112" s="69">
        <f t="shared" si="101"/>
        <v>0</v>
      </c>
      <c r="Y112" s="69">
        <f t="shared" si="102"/>
        <v>0</v>
      </c>
      <c r="Z112" s="69">
        <f t="shared" si="115"/>
        <v>0</v>
      </c>
      <c r="AA112" s="124">
        <f t="shared" si="104"/>
        <v>0</v>
      </c>
      <c r="AB112" s="69">
        <f>'Bemeneti adatok'!Q47</f>
        <v>0</v>
      </c>
      <c r="AC112" s="69">
        <f>'Bemeneti adatok'!R47</f>
        <v>0</v>
      </c>
      <c r="AD112" s="69">
        <f t="shared" si="105"/>
        <v>0</v>
      </c>
      <c r="AE112" s="69">
        <f t="shared" si="106"/>
        <v>0</v>
      </c>
      <c r="AF112" s="69">
        <f t="shared" si="116"/>
        <v>0</v>
      </c>
      <c r="AG112" s="69">
        <f t="shared" si="108"/>
        <v>0</v>
      </c>
      <c r="AH112" s="123">
        <f>'Bemeneti adatok'!T47</f>
        <v>0</v>
      </c>
      <c r="AI112" s="69">
        <f>'Bemeneti adatok'!U47</f>
        <v>0</v>
      </c>
      <c r="AJ112" s="69">
        <f t="shared" si="109"/>
        <v>0</v>
      </c>
      <c r="AK112" s="69">
        <f t="shared" si="110"/>
        <v>0</v>
      </c>
      <c r="AL112" s="69">
        <f t="shared" si="117"/>
        <v>0</v>
      </c>
      <c r="AM112" s="69">
        <f t="shared" si="112"/>
        <v>0</v>
      </c>
    </row>
    <row r="113" spans="1:39" x14ac:dyDescent="0.2">
      <c r="A113" s="315"/>
      <c r="B113" s="156" t="s">
        <v>16</v>
      </c>
      <c r="C113" s="249">
        <f>'Bemeneti adatok'!$E$29</f>
        <v>100000</v>
      </c>
      <c r="D113" s="240"/>
      <c r="E113" s="123">
        <f>'Bemeneti adatok'!E48</f>
        <v>0</v>
      </c>
      <c r="F113" s="69">
        <f>'Bemeneti adatok'!F48</f>
        <v>0</v>
      </c>
      <c r="G113" s="69">
        <f t="shared" si="90"/>
        <v>0</v>
      </c>
      <c r="H113" s="69">
        <f t="shared" si="91"/>
        <v>0</v>
      </c>
      <c r="I113" s="69">
        <f t="shared" si="92"/>
        <v>0</v>
      </c>
      <c r="J113" s="123">
        <f>'Bemeneti adatok'!H48</f>
        <v>0</v>
      </c>
      <c r="K113" s="69">
        <f>'Bemeneti adatok'!I48</f>
        <v>0</v>
      </c>
      <c r="L113" s="69">
        <f t="shared" si="93"/>
        <v>0</v>
      </c>
      <c r="M113" s="69">
        <f t="shared" si="94"/>
        <v>0</v>
      </c>
      <c r="N113" s="69">
        <f t="shared" si="113"/>
        <v>0</v>
      </c>
      <c r="O113" s="124">
        <f t="shared" si="96"/>
        <v>0</v>
      </c>
      <c r="P113" s="69">
        <f>'Bemeneti adatok'!K48</f>
        <v>0</v>
      </c>
      <c r="Q113" s="69">
        <f>'Bemeneti adatok'!L48</f>
        <v>0</v>
      </c>
      <c r="R113" s="69">
        <f t="shared" si="97"/>
        <v>0</v>
      </c>
      <c r="S113" s="69">
        <f t="shared" si="98"/>
        <v>0</v>
      </c>
      <c r="T113" s="69">
        <f t="shared" si="114"/>
        <v>0</v>
      </c>
      <c r="U113" s="69">
        <f t="shared" si="100"/>
        <v>0</v>
      </c>
      <c r="V113" s="123">
        <f>'Bemeneti adatok'!N48</f>
        <v>0</v>
      </c>
      <c r="W113" s="69">
        <f>'Bemeneti adatok'!O48</f>
        <v>0</v>
      </c>
      <c r="X113" s="69">
        <f t="shared" si="101"/>
        <v>0</v>
      </c>
      <c r="Y113" s="69">
        <f t="shared" si="102"/>
        <v>0</v>
      </c>
      <c r="Z113" s="69">
        <f t="shared" si="115"/>
        <v>0</v>
      </c>
      <c r="AA113" s="124">
        <f t="shared" si="104"/>
        <v>0</v>
      </c>
      <c r="AB113" s="69">
        <f>'Bemeneti adatok'!Q48</f>
        <v>0</v>
      </c>
      <c r="AC113" s="69">
        <f>'Bemeneti adatok'!R48</f>
        <v>0</v>
      </c>
      <c r="AD113" s="69">
        <f t="shared" si="105"/>
        <v>0</v>
      </c>
      <c r="AE113" s="69">
        <f t="shared" si="106"/>
        <v>0</v>
      </c>
      <c r="AF113" s="69">
        <f t="shared" si="116"/>
        <v>0</v>
      </c>
      <c r="AG113" s="69">
        <f t="shared" si="108"/>
        <v>0</v>
      </c>
      <c r="AH113" s="123">
        <f>'Bemeneti adatok'!T48</f>
        <v>0</v>
      </c>
      <c r="AI113" s="69">
        <f>'Bemeneti adatok'!U48</f>
        <v>0</v>
      </c>
      <c r="AJ113" s="69">
        <f t="shared" si="109"/>
        <v>0</v>
      </c>
      <c r="AK113" s="69">
        <f t="shared" si="110"/>
        <v>0</v>
      </c>
      <c r="AL113" s="69">
        <f t="shared" si="117"/>
        <v>0</v>
      </c>
      <c r="AM113" s="69">
        <f t="shared" si="112"/>
        <v>0</v>
      </c>
    </row>
    <row r="114" spans="1:39" x14ac:dyDescent="0.2">
      <c r="A114" s="315"/>
      <c r="B114" s="156" t="s">
        <v>19</v>
      </c>
      <c r="C114" s="249">
        <f>'Bemeneti adatok'!$E$29</f>
        <v>100000</v>
      </c>
      <c r="D114" s="240"/>
      <c r="E114" s="123">
        <f>'Bemeneti adatok'!E49</f>
        <v>0</v>
      </c>
      <c r="F114" s="69">
        <f>'Bemeneti adatok'!F49</f>
        <v>0</v>
      </c>
      <c r="G114" s="69">
        <f t="shared" si="90"/>
        <v>0</v>
      </c>
      <c r="H114" s="69">
        <f t="shared" si="91"/>
        <v>0</v>
      </c>
      <c r="I114" s="69">
        <f t="shared" si="92"/>
        <v>0</v>
      </c>
      <c r="J114" s="123">
        <f>'Bemeneti adatok'!H49</f>
        <v>0</v>
      </c>
      <c r="K114" s="69">
        <f>'Bemeneti adatok'!I49</f>
        <v>0</v>
      </c>
      <c r="L114" s="69">
        <f t="shared" si="93"/>
        <v>0</v>
      </c>
      <c r="M114" s="69">
        <f t="shared" si="94"/>
        <v>0</v>
      </c>
      <c r="N114" s="69">
        <f t="shared" si="113"/>
        <v>0</v>
      </c>
      <c r="O114" s="124">
        <f t="shared" si="96"/>
        <v>0</v>
      </c>
      <c r="P114" s="69">
        <f>'Bemeneti adatok'!K49</f>
        <v>0</v>
      </c>
      <c r="Q114" s="69">
        <f>'Bemeneti adatok'!L49</f>
        <v>0</v>
      </c>
      <c r="R114" s="69">
        <f t="shared" si="97"/>
        <v>0</v>
      </c>
      <c r="S114" s="69">
        <f t="shared" si="98"/>
        <v>0</v>
      </c>
      <c r="T114" s="69">
        <f t="shared" si="114"/>
        <v>0</v>
      </c>
      <c r="U114" s="69">
        <f t="shared" si="100"/>
        <v>0</v>
      </c>
      <c r="V114" s="123">
        <f>'Bemeneti adatok'!N49</f>
        <v>0</v>
      </c>
      <c r="W114" s="69">
        <f>'Bemeneti adatok'!O49</f>
        <v>0</v>
      </c>
      <c r="X114" s="69">
        <f t="shared" si="101"/>
        <v>0</v>
      </c>
      <c r="Y114" s="69">
        <f t="shared" si="102"/>
        <v>0</v>
      </c>
      <c r="Z114" s="69">
        <f t="shared" si="115"/>
        <v>0</v>
      </c>
      <c r="AA114" s="124">
        <f t="shared" si="104"/>
        <v>0</v>
      </c>
      <c r="AB114" s="69">
        <f>'Bemeneti adatok'!Q49</f>
        <v>0</v>
      </c>
      <c r="AC114" s="69">
        <f>'Bemeneti adatok'!R49</f>
        <v>0</v>
      </c>
      <c r="AD114" s="69">
        <f t="shared" si="105"/>
        <v>0</v>
      </c>
      <c r="AE114" s="69">
        <f t="shared" si="106"/>
        <v>0</v>
      </c>
      <c r="AF114" s="69">
        <f t="shared" si="116"/>
        <v>0</v>
      </c>
      <c r="AG114" s="69">
        <f t="shared" si="108"/>
        <v>0</v>
      </c>
      <c r="AH114" s="123">
        <f>'Bemeneti adatok'!T49</f>
        <v>0</v>
      </c>
      <c r="AI114" s="69">
        <f>'Bemeneti adatok'!U49</f>
        <v>0</v>
      </c>
      <c r="AJ114" s="69">
        <f t="shared" si="109"/>
        <v>0</v>
      </c>
      <c r="AK114" s="69">
        <f t="shared" si="110"/>
        <v>0</v>
      </c>
      <c r="AL114" s="69">
        <f t="shared" si="117"/>
        <v>0</v>
      </c>
      <c r="AM114" s="69">
        <f t="shared" si="112"/>
        <v>0</v>
      </c>
    </row>
    <row r="115" spans="1:39" s="11" customFormat="1" x14ac:dyDescent="0.2">
      <c r="A115" s="315" t="s">
        <v>45</v>
      </c>
      <c r="B115" s="156" t="s">
        <v>15</v>
      </c>
      <c r="C115" s="249">
        <f>'Bemeneti adatok'!$E$29</f>
        <v>100000</v>
      </c>
      <c r="D115" s="250"/>
      <c r="E115" s="123">
        <f>'Bemeneti adatok'!E50</f>
        <v>0</v>
      </c>
      <c r="F115" s="192">
        <f>'Bemeneti adatok'!F50</f>
        <v>0</v>
      </c>
      <c r="G115" s="69">
        <f t="shared" si="90"/>
        <v>0</v>
      </c>
      <c r="H115" s="69">
        <f t="shared" si="91"/>
        <v>0</v>
      </c>
      <c r="I115" s="69">
        <f t="shared" si="92"/>
        <v>0</v>
      </c>
      <c r="J115" s="123">
        <f>'Bemeneti adatok'!H50</f>
        <v>0</v>
      </c>
      <c r="K115" s="192">
        <f>'Bemeneti adatok'!I50</f>
        <v>0</v>
      </c>
      <c r="L115" s="69">
        <f t="shared" si="93"/>
        <v>0</v>
      </c>
      <c r="M115" s="69">
        <f t="shared" si="94"/>
        <v>0</v>
      </c>
      <c r="N115" s="69">
        <f t="shared" si="113"/>
        <v>0</v>
      </c>
      <c r="O115" s="124">
        <f t="shared" si="96"/>
        <v>0</v>
      </c>
      <c r="P115" s="69">
        <f>'Bemeneti adatok'!K50</f>
        <v>0</v>
      </c>
      <c r="Q115" s="69">
        <f>'Bemeneti adatok'!L50</f>
        <v>0</v>
      </c>
      <c r="R115" s="69">
        <f t="shared" si="97"/>
        <v>0</v>
      </c>
      <c r="S115" s="69">
        <f t="shared" si="98"/>
        <v>0</v>
      </c>
      <c r="T115" s="69">
        <f t="shared" si="114"/>
        <v>0</v>
      </c>
      <c r="U115" s="69">
        <f t="shared" si="100"/>
        <v>0</v>
      </c>
      <c r="V115" s="123">
        <f>'Bemeneti adatok'!N50</f>
        <v>0</v>
      </c>
      <c r="W115" s="192">
        <f>'Bemeneti adatok'!O50</f>
        <v>0</v>
      </c>
      <c r="X115" s="69">
        <f t="shared" si="101"/>
        <v>0</v>
      </c>
      <c r="Y115" s="69">
        <f t="shared" si="102"/>
        <v>0</v>
      </c>
      <c r="Z115" s="69">
        <f t="shared" si="115"/>
        <v>0</v>
      </c>
      <c r="AA115" s="124">
        <f t="shared" si="104"/>
        <v>0</v>
      </c>
      <c r="AB115" s="69">
        <f>'Bemeneti adatok'!Q50</f>
        <v>0</v>
      </c>
      <c r="AC115" s="192">
        <f>'Bemeneti adatok'!R50</f>
        <v>0</v>
      </c>
      <c r="AD115" s="69">
        <f t="shared" si="105"/>
        <v>0</v>
      </c>
      <c r="AE115" s="69">
        <f t="shared" si="106"/>
        <v>0</v>
      </c>
      <c r="AF115" s="69">
        <f t="shared" si="116"/>
        <v>0</v>
      </c>
      <c r="AG115" s="69">
        <f t="shared" si="108"/>
        <v>0</v>
      </c>
      <c r="AH115" s="123">
        <f>'Bemeneti adatok'!T50</f>
        <v>0</v>
      </c>
      <c r="AI115" s="192">
        <f>'Bemeneti adatok'!U50</f>
        <v>0</v>
      </c>
      <c r="AJ115" s="69">
        <f t="shared" si="109"/>
        <v>0</v>
      </c>
      <c r="AK115" s="69">
        <f t="shared" si="110"/>
        <v>0</v>
      </c>
      <c r="AL115" s="69">
        <f t="shared" si="117"/>
        <v>0</v>
      </c>
      <c r="AM115" s="69">
        <f t="shared" si="112"/>
        <v>0</v>
      </c>
    </row>
    <row r="116" spans="1:39" x14ac:dyDescent="0.2">
      <c r="A116" s="315"/>
      <c r="B116" s="156" t="s">
        <v>16</v>
      </c>
      <c r="C116" s="249">
        <f>'Bemeneti adatok'!$E$29</f>
        <v>100000</v>
      </c>
      <c r="D116" s="250"/>
      <c r="E116" s="123">
        <f>'Bemeneti adatok'!E51</f>
        <v>0</v>
      </c>
      <c r="F116" s="69">
        <f>'Bemeneti adatok'!F51</f>
        <v>0</v>
      </c>
      <c r="G116" s="69">
        <f t="shared" si="90"/>
        <v>0</v>
      </c>
      <c r="H116" s="69">
        <f t="shared" si="91"/>
        <v>0</v>
      </c>
      <c r="I116" s="69">
        <f t="shared" si="92"/>
        <v>0</v>
      </c>
      <c r="J116" s="123">
        <f>'Bemeneti adatok'!H51</f>
        <v>0</v>
      </c>
      <c r="K116" s="69">
        <f>'Bemeneti adatok'!I51</f>
        <v>0</v>
      </c>
      <c r="L116" s="69">
        <f t="shared" si="93"/>
        <v>0</v>
      </c>
      <c r="M116" s="69">
        <f t="shared" si="94"/>
        <v>0</v>
      </c>
      <c r="N116" s="69">
        <f t="shared" si="113"/>
        <v>0</v>
      </c>
      <c r="O116" s="124">
        <f t="shared" si="96"/>
        <v>0</v>
      </c>
      <c r="P116" s="69">
        <f>'Bemeneti adatok'!K51</f>
        <v>0</v>
      </c>
      <c r="Q116" s="69">
        <f>'Bemeneti adatok'!L51</f>
        <v>0</v>
      </c>
      <c r="R116" s="69">
        <f t="shared" si="97"/>
        <v>0</v>
      </c>
      <c r="S116" s="69">
        <f t="shared" si="98"/>
        <v>0</v>
      </c>
      <c r="T116" s="69">
        <f t="shared" si="114"/>
        <v>0</v>
      </c>
      <c r="U116" s="69">
        <f t="shared" si="100"/>
        <v>0</v>
      </c>
      <c r="V116" s="123">
        <f>'Bemeneti adatok'!N51</f>
        <v>0</v>
      </c>
      <c r="W116" s="69">
        <f>'Bemeneti adatok'!O51</f>
        <v>0</v>
      </c>
      <c r="X116" s="69">
        <f t="shared" si="101"/>
        <v>0</v>
      </c>
      <c r="Y116" s="69">
        <f t="shared" si="102"/>
        <v>0</v>
      </c>
      <c r="Z116" s="69">
        <f t="shared" si="115"/>
        <v>0</v>
      </c>
      <c r="AA116" s="124">
        <f t="shared" si="104"/>
        <v>0</v>
      </c>
      <c r="AB116" s="69">
        <f>'Bemeneti adatok'!Q51</f>
        <v>0</v>
      </c>
      <c r="AC116" s="69">
        <f>'Bemeneti adatok'!R51</f>
        <v>0</v>
      </c>
      <c r="AD116" s="69">
        <f t="shared" si="105"/>
        <v>0</v>
      </c>
      <c r="AE116" s="69">
        <f t="shared" si="106"/>
        <v>0</v>
      </c>
      <c r="AF116" s="69">
        <f t="shared" si="116"/>
        <v>0</v>
      </c>
      <c r="AG116" s="69">
        <f t="shared" si="108"/>
        <v>0</v>
      </c>
      <c r="AH116" s="123">
        <f>'Bemeneti adatok'!T51</f>
        <v>0</v>
      </c>
      <c r="AI116" s="69">
        <f>'Bemeneti adatok'!U51</f>
        <v>0</v>
      </c>
      <c r="AJ116" s="69">
        <f t="shared" si="109"/>
        <v>0</v>
      </c>
      <c r="AK116" s="69">
        <f t="shared" si="110"/>
        <v>0</v>
      </c>
      <c r="AL116" s="69">
        <f t="shared" si="117"/>
        <v>0</v>
      </c>
      <c r="AM116" s="69">
        <f t="shared" si="112"/>
        <v>0</v>
      </c>
    </row>
    <row r="117" spans="1:39" x14ac:dyDescent="0.2">
      <c r="A117" s="315"/>
      <c r="B117" s="156" t="s">
        <v>19</v>
      </c>
      <c r="C117" s="249">
        <f>'Bemeneti adatok'!$E$29</f>
        <v>100000</v>
      </c>
      <c r="D117" s="250"/>
      <c r="E117" s="123">
        <f>'Bemeneti adatok'!E52</f>
        <v>0</v>
      </c>
      <c r="F117" s="69">
        <f>'Bemeneti adatok'!F52</f>
        <v>0</v>
      </c>
      <c r="G117" s="69">
        <f t="shared" si="90"/>
        <v>0</v>
      </c>
      <c r="H117" s="69">
        <f t="shared" si="91"/>
        <v>0</v>
      </c>
      <c r="I117" s="69">
        <f t="shared" si="92"/>
        <v>0</v>
      </c>
      <c r="J117" s="123">
        <f>'Bemeneti adatok'!H52</f>
        <v>0</v>
      </c>
      <c r="K117" s="69">
        <f>'Bemeneti adatok'!I52</f>
        <v>0</v>
      </c>
      <c r="L117" s="69">
        <f t="shared" si="93"/>
        <v>0</v>
      </c>
      <c r="M117" s="69">
        <f t="shared" si="94"/>
        <v>0</v>
      </c>
      <c r="N117" s="69">
        <f t="shared" si="113"/>
        <v>0</v>
      </c>
      <c r="O117" s="124">
        <f t="shared" si="96"/>
        <v>0</v>
      </c>
      <c r="P117" s="69">
        <f>'Bemeneti adatok'!K52</f>
        <v>0</v>
      </c>
      <c r="Q117" s="69">
        <f>'Bemeneti adatok'!L52</f>
        <v>0</v>
      </c>
      <c r="R117" s="69">
        <f t="shared" si="97"/>
        <v>0</v>
      </c>
      <c r="S117" s="69">
        <f t="shared" si="98"/>
        <v>0</v>
      </c>
      <c r="T117" s="69">
        <f t="shared" si="114"/>
        <v>0</v>
      </c>
      <c r="U117" s="69">
        <f t="shared" si="100"/>
        <v>0</v>
      </c>
      <c r="V117" s="123">
        <f>'Bemeneti adatok'!N52</f>
        <v>0</v>
      </c>
      <c r="W117" s="69">
        <f>'Bemeneti adatok'!O52</f>
        <v>0</v>
      </c>
      <c r="X117" s="69">
        <f t="shared" si="101"/>
        <v>0</v>
      </c>
      <c r="Y117" s="69">
        <f t="shared" si="102"/>
        <v>0</v>
      </c>
      <c r="Z117" s="69">
        <f t="shared" si="115"/>
        <v>0</v>
      </c>
      <c r="AA117" s="124">
        <f t="shared" si="104"/>
        <v>0</v>
      </c>
      <c r="AB117" s="69">
        <f>'Bemeneti adatok'!Q52</f>
        <v>0</v>
      </c>
      <c r="AC117" s="69">
        <f>'Bemeneti adatok'!R52</f>
        <v>0</v>
      </c>
      <c r="AD117" s="69">
        <f t="shared" si="105"/>
        <v>0</v>
      </c>
      <c r="AE117" s="69">
        <f t="shared" si="106"/>
        <v>0</v>
      </c>
      <c r="AF117" s="69">
        <f t="shared" si="116"/>
        <v>0</v>
      </c>
      <c r="AG117" s="69">
        <f t="shared" si="108"/>
        <v>0</v>
      </c>
      <c r="AH117" s="123">
        <f>'Bemeneti adatok'!T52</f>
        <v>0</v>
      </c>
      <c r="AI117" s="69">
        <f>'Bemeneti adatok'!U52</f>
        <v>0</v>
      </c>
      <c r="AJ117" s="69">
        <f t="shared" si="109"/>
        <v>0</v>
      </c>
      <c r="AK117" s="69">
        <f t="shared" si="110"/>
        <v>0</v>
      </c>
      <c r="AL117" s="69">
        <f t="shared" si="117"/>
        <v>0</v>
      </c>
      <c r="AM117" s="69">
        <f t="shared" si="112"/>
        <v>0</v>
      </c>
    </row>
    <row r="118" spans="1:39" x14ac:dyDescent="0.2">
      <c r="A118" s="315"/>
      <c r="B118" s="156" t="s">
        <v>46</v>
      </c>
      <c r="C118" s="249">
        <f>'Bemeneti adatok'!$E$29</f>
        <v>100000</v>
      </c>
      <c r="D118" s="250"/>
      <c r="E118" s="123">
        <f>'Bemeneti adatok'!E53</f>
        <v>0</v>
      </c>
      <c r="F118" s="69">
        <f>'Bemeneti adatok'!F53</f>
        <v>0</v>
      </c>
      <c r="G118" s="69">
        <f t="shared" si="90"/>
        <v>0</v>
      </c>
      <c r="H118" s="69">
        <f t="shared" si="91"/>
        <v>0</v>
      </c>
      <c r="I118" s="69">
        <f t="shared" si="92"/>
        <v>0</v>
      </c>
      <c r="J118" s="123">
        <f>'Bemeneti adatok'!H53</f>
        <v>0</v>
      </c>
      <c r="K118" s="69">
        <f>'Bemeneti adatok'!I53</f>
        <v>0</v>
      </c>
      <c r="L118" s="69">
        <f t="shared" si="93"/>
        <v>0</v>
      </c>
      <c r="M118" s="69">
        <f t="shared" si="94"/>
        <v>0</v>
      </c>
      <c r="N118" s="69">
        <f t="shared" si="113"/>
        <v>0</v>
      </c>
      <c r="O118" s="124">
        <f t="shared" si="96"/>
        <v>0</v>
      </c>
      <c r="P118" s="69">
        <f>'Bemeneti adatok'!K53</f>
        <v>0</v>
      </c>
      <c r="Q118" s="69">
        <f>'Bemeneti adatok'!L53</f>
        <v>0</v>
      </c>
      <c r="R118" s="69">
        <f t="shared" si="97"/>
        <v>0</v>
      </c>
      <c r="S118" s="69">
        <f t="shared" si="98"/>
        <v>0</v>
      </c>
      <c r="T118" s="69">
        <f t="shared" si="114"/>
        <v>0</v>
      </c>
      <c r="U118" s="69">
        <f t="shared" si="100"/>
        <v>0</v>
      </c>
      <c r="V118" s="123">
        <f>'Bemeneti adatok'!N53</f>
        <v>0</v>
      </c>
      <c r="W118" s="69">
        <f>'Bemeneti adatok'!O53</f>
        <v>0</v>
      </c>
      <c r="X118" s="69">
        <f t="shared" si="101"/>
        <v>0</v>
      </c>
      <c r="Y118" s="69">
        <f t="shared" si="102"/>
        <v>0</v>
      </c>
      <c r="Z118" s="69">
        <f t="shared" si="115"/>
        <v>0</v>
      </c>
      <c r="AA118" s="124">
        <f t="shared" si="104"/>
        <v>0</v>
      </c>
      <c r="AB118" s="69">
        <f>'Bemeneti adatok'!Q53</f>
        <v>0</v>
      </c>
      <c r="AC118" s="69">
        <f>'Bemeneti adatok'!R53</f>
        <v>0</v>
      </c>
      <c r="AD118" s="69">
        <f t="shared" si="105"/>
        <v>0</v>
      </c>
      <c r="AE118" s="69">
        <f t="shared" si="106"/>
        <v>0</v>
      </c>
      <c r="AF118" s="69">
        <f t="shared" si="116"/>
        <v>0</v>
      </c>
      <c r="AG118" s="69">
        <f t="shared" si="108"/>
        <v>0</v>
      </c>
      <c r="AH118" s="123">
        <f>'Bemeneti adatok'!T53</f>
        <v>0</v>
      </c>
      <c r="AI118" s="69">
        <f>'Bemeneti adatok'!U53</f>
        <v>0</v>
      </c>
      <c r="AJ118" s="69">
        <f t="shared" si="109"/>
        <v>0</v>
      </c>
      <c r="AK118" s="69">
        <f t="shared" si="110"/>
        <v>0</v>
      </c>
      <c r="AL118" s="69">
        <f t="shared" si="117"/>
        <v>0</v>
      </c>
      <c r="AM118" s="69">
        <f t="shared" si="112"/>
        <v>0</v>
      </c>
    </row>
    <row r="119" spans="1:39" x14ac:dyDescent="0.2">
      <c r="A119" s="179" t="s">
        <v>265</v>
      </c>
      <c r="B119" s="74" t="s">
        <v>283</v>
      </c>
      <c r="C119" s="249">
        <f>'Bemeneti adatok'!$E$29</f>
        <v>100000</v>
      </c>
      <c r="D119" s="250"/>
      <c r="E119" s="123">
        <f>'Bemeneti adatok'!E54</f>
        <v>0</v>
      </c>
      <c r="F119" s="69">
        <f>'Bemeneti adatok'!F54</f>
        <v>0</v>
      </c>
      <c r="G119" s="69">
        <f t="shared" si="90"/>
        <v>0</v>
      </c>
      <c r="H119" s="69">
        <f t="shared" si="91"/>
        <v>0</v>
      </c>
      <c r="I119" s="69">
        <f t="shared" si="92"/>
        <v>0</v>
      </c>
      <c r="J119" s="123">
        <f>'Bemeneti adatok'!H54</f>
        <v>0</v>
      </c>
      <c r="K119" s="69">
        <f>'Bemeneti adatok'!I54</f>
        <v>0</v>
      </c>
      <c r="L119" s="69">
        <f t="shared" si="93"/>
        <v>0</v>
      </c>
      <c r="M119" s="69">
        <f t="shared" si="94"/>
        <v>0</v>
      </c>
      <c r="N119" s="69">
        <f t="shared" si="113"/>
        <v>0</v>
      </c>
      <c r="O119" s="124">
        <f t="shared" si="96"/>
        <v>0</v>
      </c>
      <c r="P119" s="69">
        <f>'Bemeneti adatok'!K54</f>
        <v>0</v>
      </c>
      <c r="Q119" s="69">
        <f>'Bemeneti adatok'!L54</f>
        <v>0</v>
      </c>
      <c r="R119" s="69">
        <f t="shared" si="97"/>
        <v>0</v>
      </c>
      <c r="S119" s="69">
        <f t="shared" si="98"/>
        <v>0</v>
      </c>
      <c r="T119" s="69">
        <f t="shared" si="114"/>
        <v>0</v>
      </c>
      <c r="U119" s="69">
        <f t="shared" si="100"/>
        <v>0</v>
      </c>
      <c r="V119" s="123">
        <f>'Bemeneti adatok'!N54</f>
        <v>0</v>
      </c>
      <c r="W119" s="69">
        <f>'Bemeneti adatok'!O54</f>
        <v>0</v>
      </c>
      <c r="X119" s="69">
        <f t="shared" si="101"/>
        <v>0</v>
      </c>
      <c r="Y119" s="69">
        <f t="shared" si="102"/>
        <v>0</v>
      </c>
      <c r="Z119" s="69">
        <f t="shared" si="115"/>
        <v>0</v>
      </c>
      <c r="AA119" s="124">
        <f t="shared" si="104"/>
        <v>0</v>
      </c>
      <c r="AB119" s="69">
        <f>'Bemeneti adatok'!Q54</f>
        <v>0</v>
      </c>
      <c r="AC119" s="69">
        <f>'Bemeneti adatok'!R54</f>
        <v>0</v>
      </c>
      <c r="AD119" s="69">
        <f t="shared" si="105"/>
        <v>0</v>
      </c>
      <c r="AE119" s="69">
        <f t="shared" si="106"/>
        <v>0</v>
      </c>
      <c r="AF119" s="69">
        <f t="shared" si="116"/>
        <v>0</v>
      </c>
      <c r="AG119" s="69">
        <f t="shared" si="108"/>
        <v>0</v>
      </c>
      <c r="AH119" s="123">
        <f>'Bemeneti adatok'!T54</f>
        <v>0</v>
      </c>
      <c r="AI119" s="69">
        <f>'Bemeneti adatok'!U54</f>
        <v>0</v>
      </c>
      <c r="AJ119" s="69">
        <f t="shared" si="109"/>
        <v>0</v>
      </c>
      <c r="AK119" s="69">
        <f t="shared" si="110"/>
        <v>0</v>
      </c>
      <c r="AL119" s="69">
        <f t="shared" si="117"/>
        <v>0</v>
      </c>
      <c r="AM119" s="69">
        <f t="shared" si="112"/>
        <v>0</v>
      </c>
    </row>
    <row r="120" spans="1:39" x14ac:dyDescent="0.2">
      <c r="A120" s="179" t="s">
        <v>279</v>
      </c>
      <c r="B120" s="74" t="s">
        <v>283</v>
      </c>
      <c r="C120" s="249">
        <f>'Bemeneti adatok'!E27</f>
        <v>173420</v>
      </c>
      <c r="D120" s="250"/>
      <c r="E120" s="123">
        <f>'Bemeneti adatok'!E55</f>
        <v>0</v>
      </c>
      <c r="F120" s="69">
        <f>'Bemeneti adatok'!F55</f>
        <v>0</v>
      </c>
      <c r="G120" s="69">
        <f t="shared" si="90"/>
        <v>0</v>
      </c>
      <c r="H120" s="69">
        <f t="shared" si="91"/>
        <v>0</v>
      </c>
      <c r="I120" s="69">
        <f t="shared" si="92"/>
        <v>0</v>
      </c>
      <c r="J120" s="123">
        <f>'Bemeneti adatok'!H55</f>
        <v>0</v>
      </c>
      <c r="K120" s="69">
        <f>'Bemeneti adatok'!I55</f>
        <v>0</v>
      </c>
      <c r="L120" s="69">
        <f t="shared" si="93"/>
        <v>0</v>
      </c>
      <c r="M120" s="69">
        <f t="shared" si="94"/>
        <v>0</v>
      </c>
      <c r="N120" s="69">
        <f t="shared" si="113"/>
        <v>0</v>
      </c>
      <c r="O120" s="124">
        <f t="shared" si="96"/>
        <v>0</v>
      </c>
      <c r="P120" s="69">
        <f>'Bemeneti adatok'!K55</f>
        <v>0</v>
      </c>
      <c r="Q120" s="69">
        <f>'Bemeneti adatok'!L55</f>
        <v>0</v>
      </c>
      <c r="R120" s="69">
        <f t="shared" si="97"/>
        <v>0</v>
      </c>
      <c r="S120" s="69">
        <f t="shared" si="98"/>
        <v>0</v>
      </c>
      <c r="T120" s="69">
        <f t="shared" si="114"/>
        <v>0</v>
      </c>
      <c r="U120" s="69">
        <f t="shared" si="100"/>
        <v>0</v>
      </c>
      <c r="V120" s="123">
        <f>'Bemeneti adatok'!N55</f>
        <v>0</v>
      </c>
      <c r="W120" s="69">
        <f>'Bemeneti adatok'!O55</f>
        <v>0</v>
      </c>
      <c r="X120" s="69">
        <f t="shared" si="101"/>
        <v>0</v>
      </c>
      <c r="Y120" s="69">
        <f t="shared" si="102"/>
        <v>0</v>
      </c>
      <c r="Z120" s="69">
        <f t="shared" si="115"/>
        <v>0</v>
      </c>
      <c r="AA120" s="124">
        <f t="shared" si="104"/>
        <v>0</v>
      </c>
      <c r="AB120" s="69">
        <f>'Bemeneti adatok'!Q55</f>
        <v>0</v>
      </c>
      <c r="AC120" s="69">
        <f>'Bemeneti adatok'!R55</f>
        <v>0</v>
      </c>
      <c r="AD120" s="69">
        <f t="shared" si="105"/>
        <v>0</v>
      </c>
      <c r="AE120" s="69">
        <f t="shared" si="106"/>
        <v>0</v>
      </c>
      <c r="AF120" s="69">
        <f t="shared" si="116"/>
        <v>0</v>
      </c>
      <c r="AG120" s="69">
        <f t="shared" si="108"/>
        <v>0</v>
      </c>
      <c r="AH120" s="123">
        <f>'Bemeneti adatok'!T55</f>
        <v>0</v>
      </c>
      <c r="AI120" s="69">
        <f>'Bemeneti adatok'!U55</f>
        <v>0</v>
      </c>
      <c r="AJ120" s="69">
        <f t="shared" si="109"/>
        <v>0</v>
      </c>
      <c r="AK120" s="69">
        <f t="shared" si="110"/>
        <v>0</v>
      </c>
      <c r="AL120" s="69">
        <f t="shared" si="117"/>
        <v>0</v>
      </c>
      <c r="AM120" s="69">
        <f t="shared" si="112"/>
        <v>0</v>
      </c>
    </row>
    <row r="121" spans="1:39" s="49" customFormat="1" x14ac:dyDescent="0.2">
      <c r="A121" s="128" t="s">
        <v>289</v>
      </c>
      <c r="D121" s="206"/>
      <c r="E121" s="123">
        <f>SUM(E109:E119)</f>
        <v>0</v>
      </c>
      <c r="F121" s="69">
        <f t="shared" ref="F121:AM121" si="118">SUM(F109:F119)</f>
        <v>0</v>
      </c>
      <c r="G121" s="69">
        <f t="shared" si="118"/>
        <v>0</v>
      </c>
      <c r="H121" s="69">
        <f t="shared" si="118"/>
        <v>0</v>
      </c>
      <c r="I121" s="124">
        <f t="shared" si="118"/>
        <v>0</v>
      </c>
      <c r="J121" s="69">
        <f t="shared" si="118"/>
        <v>0</v>
      </c>
      <c r="K121" s="69">
        <f t="shared" si="118"/>
        <v>0</v>
      </c>
      <c r="L121" s="69">
        <f t="shared" si="118"/>
        <v>0</v>
      </c>
      <c r="M121" s="69">
        <f t="shared" si="118"/>
        <v>0</v>
      </c>
      <c r="N121" s="69">
        <f t="shared" si="118"/>
        <v>0</v>
      </c>
      <c r="O121" s="124">
        <f t="shared" si="118"/>
        <v>0</v>
      </c>
      <c r="P121" s="69">
        <f t="shared" si="118"/>
        <v>0</v>
      </c>
      <c r="Q121" s="69">
        <f t="shared" si="118"/>
        <v>0</v>
      </c>
      <c r="R121" s="69">
        <f t="shared" si="118"/>
        <v>0</v>
      </c>
      <c r="S121" s="69">
        <f t="shared" si="118"/>
        <v>0</v>
      </c>
      <c r="T121" s="69">
        <f t="shared" si="118"/>
        <v>0</v>
      </c>
      <c r="U121" s="124">
        <f t="shared" si="118"/>
        <v>0</v>
      </c>
      <c r="V121" s="69">
        <f t="shared" si="118"/>
        <v>0</v>
      </c>
      <c r="W121" s="69">
        <f t="shared" si="118"/>
        <v>0</v>
      </c>
      <c r="X121" s="69">
        <f t="shared" si="118"/>
        <v>0</v>
      </c>
      <c r="Y121" s="69">
        <f t="shared" si="118"/>
        <v>0</v>
      </c>
      <c r="Z121" s="69">
        <f t="shared" si="118"/>
        <v>0</v>
      </c>
      <c r="AA121" s="124">
        <f t="shared" si="118"/>
        <v>0</v>
      </c>
      <c r="AB121" s="69">
        <f t="shared" si="118"/>
        <v>0</v>
      </c>
      <c r="AC121" s="69">
        <f t="shared" si="118"/>
        <v>0</v>
      </c>
      <c r="AD121" s="69">
        <f t="shared" si="118"/>
        <v>0</v>
      </c>
      <c r="AE121" s="69">
        <f t="shared" si="118"/>
        <v>0</v>
      </c>
      <c r="AF121" s="69">
        <f t="shared" si="118"/>
        <v>0</v>
      </c>
      <c r="AG121" s="69">
        <f t="shared" si="118"/>
        <v>0</v>
      </c>
      <c r="AH121" s="123">
        <f t="shared" si="118"/>
        <v>0</v>
      </c>
      <c r="AI121" s="69">
        <f t="shared" si="118"/>
        <v>0</v>
      </c>
      <c r="AJ121" s="69">
        <f t="shared" si="118"/>
        <v>0</v>
      </c>
      <c r="AK121" s="69">
        <f t="shared" si="118"/>
        <v>0</v>
      </c>
      <c r="AL121" s="69">
        <f t="shared" si="118"/>
        <v>0</v>
      </c>
      <c r="AM121" s="69">
        <f t="shared" si="118"/>
        <v>0</v>
      </c>
    </row>
    <row r="122" spans="1:39" x14ac:dyDescent="0.2">
      <c r="A122" s="128" t="s">
        <v>290</v>
      </c>
      <c r="D122" s="168"/>
      <c r="E122" s="123">
        <f>SUM(E109:E120)</f>
        <v>0</v>
      </c>
      <c r="F122" s="69">
        <f t="shared" ref="F122:AM122" si="119">SUM(F109:F120)</f>
        <v>0</v>
      </c>
      <c r="G122" s="69">
        <f t="shared" si="119"/>
        <v>0</v>
      </c>
      <c r="H122" s="69">
        <f t="shared" si="119"/>
        <v>0</v>
      </c>
      <c r="I122" s="124">
        <f t="shared" si="119"/>
        <v>0</v>
      </c>
      <c r="J122" s="69">
        <f t="shared" si="119"/>
        <v>0</v>
      </c>
      <c r="K122" s="69">
        <f t="shared" si="119"/>
        <v>0</v>
      </c>
      <c r="L122" s="69">
        <f t="shared" si="119"/>
        <v>0</v>
      </c>
      <c r="M122" s="69">
        <f t="shared" si="119"/>
        <v>0</v>
      </c>
      <c r="N122" s="69">
        <f t="shared" si="119"/>
        <v>0</v>
      </c>
      <c r="O122" s="124">
        <f t="shared" si="119"/>
        <v>0</v>
      </c>
      <c r="P122" s="69">
        <f t="shared" si="119"/>
        <v>0</v>
      </c>
      <c r="Q122" s="69">
        <f t="shared" si="119"/>
        <v>0</v>
      </c>
      <c r="R122" s="69">
        <f t="shared" si="119"/>
        <v>0</v>
      </c>
      <c r="S122" s="69">
        <f t="shared" si="119"/>
        <v>0</v>
      </c>
      <c r="T122" s="69">
        <f t="shared" si="119"/>
        <v>0</v>
      </c>
      <c r="U122" s="124">
        <f t="shared" si="119"/>
        <v>0</v>
      </c>
      <c r="V122" s="69">
        <f t="shared" si="119"/>
        <v>0</v>
      </c>
      <c r="W122" s="69">
        <f t="shared" si="119"/>
        <v>0</v>
      </c>
      <c r="X122" s="69">
        <f t="shared" si="119"/>
        <v>0</v>
      </c>
      <c r="Y122" s="69">
        <f t="shared" si="119"/>
        <v>0</v>
      </c>
      <c r="Z122" s="69">
        <f t="shared" si="119"/>
        <v>0</v>
      </c>
      <c r="AA122" s="124">
        <f t="shared" si="119"/>
        <v>0</v>
      </c>
      <c r="AB122" s="69">
        <f t="shared" si="119"/>
        <v>0</v>
      </c>
      <c r="AC122" s="69">
        <f t="shared" si="119"/>
        <v>0</v>
      </c>
      <c r="AD122" s="69">
        <f t="shared" si="119"/>
        <v>0</v>
      </c>
      <c r="AE122" s="69">
        <f t="shared" si="119"/>
        <v>0</v>
      </c>
      <c r="AF122" s="69">
        <f t="shared" si="119"/>
        <v>0</v>
      </c>
      <c r="AG122" s="69">
        <f t="shared" si="119"/>
        <v>0</v>
      </c>
      <c r="AH122" s="123">
        <f t="shared" si="119"/>
        <v>0</v>
      </c>
      <c r="AI122" s="69">
        <f t="shared" si="119"/>
        <v>0</v>
      </c>
      <c r="AJ122" s="69">
        <f t="shared" si="119"/>
        <v>0</v>
      </c>
      <c r="AK122" s="69">
        <f t="shared" si="119"/>
        <v>0</v>
      </c>
      <c r="AL122" s="69">
        <f t="shared" si="119"/>
        <v>0</v>
      </c>
      <c r="AM122" s="69">
        <f t="shared" si="119"/>
        <v>0</v>
      </c>
    </row>
  </sheetData>
  <sheetProtection algorithmName="SHA-512" hashValue="QyxIZqMyvV+oZjSjjr9yIQLWntEtmPQGOPreW1oDrfh4NO6lqmW3AJ1BhLF+lU1Grk01SAe8fvG8h17q4Ps6bA==" saltValue="A1SDLqy7HKZQ1wJ+EQ6b5A==" spinCount="100000" sheet="1" pivotTables="0"/>
  <mergeCells count="25">
    <mergeCell ref="AR11:AU12"/>
    <mergeCell ref="AV11:AV12"/>
    <mergeCell ref="BA11:BD12"/>
    <mergeCell ref="AM11:AM12"/>
    <mergeCell ref="AZ107:BC107"/>
    <mergeCell ref="AN11:AN12"/>
    <mergeCell ref="AW11:AW12"/>
    <mergeCell ref="AI11:AL12"/>
    <mergeCell ref="H11:K12"/>
    <mergeCell ref="Q11:T12"/>
    <mergeCell ref="D11:D12"/>
    <mergeCell ref="L11:L12"/>
    <mergeCell ref="M11:M12"/>
    <mergeCell ref="V11:V12"/>
    <mergeCell ref="AE11:AE12"/>
    <mergeCell ref="E11:E12"/>
    <mergeCell ref="U11:U12"/>
    <mergeCell ref="Z11:AC12"/>
    <mergeCell ref="AD11:AD12"/>
    <mergeCell ref="A110:A111"/>
    <mergeCell ref="A112:A114"/>
    <mergeCell ref="A115:A118"/>
    <mergeCell ref="A11:C12"/>
    <mergeCell ref="A107:C107"/>
    <mergeCell ref="A38:C39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400-000000000000}">
          <x14:formula1>
            <xm:f>Segédtábla!$H$1:$H$2</xm:f>
          </x14:formula1>
          <xm:sqref>B41:B60</xm:sqref>
        </x14:dataValidation>
        <x14:dataValidation type="list" allowBlank="1" showInputMessage="1" showErrorMessage="1" xr:uid="{00000000-0002-0000-0400-000001000000}">
          <x14:formula1>
            <xm:f>Eredménykimutatás!$A$19:$A$26</xm:f>
          </x14:formula1>
          <xm:sqref>B69:B102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83C150-AEDE-4135-A05F-7CF02A9B4994}">
  <dimension ref="A10:G16"/>
  <sheetViews>
    <sheetView showGridLines="0" workbookViewId="0">
      <selection activeCell="J14" sqref="J14"/>
    </sheetView>
  </sheetViews>
  <sheetFormatPr defaultRowHeight="15" x14ac:dyDescent="0.25"/>
  <cols>
    <col min="1" max="1" width="31.140625" bestFit="1" customWidth="1"/>
    <col min="2" max="6" width="3.140625" bestFit="1" customWidth="1"/>
    <col min="7" max="7" width="5.140625" bestFit="1" customWidth="1"/>
  </cols>
  <sheetData>
    <row r="10" spans="1:7" ht="30" x14ac:dyDescent="0.25">
      <c r="A10" s="243" t="s">
        <v>330</v>
      </c>
      <c r="B10" s="244" t="s">
        <v>91</v>
      </c>
      <c r="C10" s="244" t="s">
        <v>0</v>
      </c>
      <c r="D10" s="244" t="s">
        <v>1</v>
      </c>
      <c r="E10" s="244" t="s">
        <v>2</v>
      </c>
      <c r="F10" s="244" t="s">
        <v>3</v>
      </c>
      <c r="G10" s="245" t="s">
        <v>4</v>
      </c>
    </row>
    <row r="11" spans="1:7" x14ac:dyDescent="0.25">
      <c r="A11" s="246" t="s">
        <v>100</v>
      </c>
      <c r="B11" s="247">
        <v>0</v>
      </c>
      <c r="C11" s="247">
        <v>0</v>
      </c>
      <c r="D11" s="247">
        <v>0</v>
      </c>
      <c r="E11" s="247">
        <v>0</v>
      </c>
      <c r="F11" s="247">
        <v>0</v>
      </c>
      <c r="G11" s="247">
        <v>0</v>
      </c>
    </row>
    <row r="12" spans="1:7" x14ac:dyDescent="0.25">
      <c r="A12" s="246" t="s">
        <v>102</v>
      </c>
      <c r="B12" s="247">
        <v>0</v>
      </c>
      <c r="C12" s="247">
        <v>0</v>
      </c>
      <c r="D12" s="247">
        <v>0</v>
      </c>
      <c r="E12" s="247">
        <v>0</v>
      </c>
      <c r="F12" s="247">
        <v>0</v>
      </c>
      <c r="G12" s="247">
        <v>0</v>
      </c>
    </row>
    <row r="13" spans="1:7" x14ac:dyDescent="0.25">
      <c r="A13" s="246" t="s">
        <v>26</v>
      </c>
      <c r="B13" s="247">
        <v>0</v>
      </c>
      <c r="C13" s="247">
        <v>0</v>
      </c>
      <c r="D13" s="247">
        <v>0</v>
      </c>
      <c r="E13" s="247">
        <v>0</v>
      </c>
      <c r="F13" s="247">
        <v>0</v>
      </c>
      <c r="G13" s="247">
        <v>0</v>
      </c>
    </row>
    <row r="14" spans="1:7" x14ac:dyDescent="0.25">
      <c r="A14" s="246" t="s">
        <v>25</v>
      </c>
      <c r="B14" s="247">
        <v>0</v>
      </c>
      <c r="C14" s="247">
        <v>0</v>
      </c>
      <c r="D14" s="247">
        <v>0</v>
      </c>
      <c r="E14" s="247">
        <v>0</v>
      </c>
      <c r="F14" s="247">
        <v>0</v>
      </c>
      <c r="G14" s="247">
        <v>0</v>
      </c>
    </row>
    <row r="15" spans="1:7" x14ac:dyDescent="0.25">
      <c r="A15" s="246" t="s">
        <v>173</v>
      </c>
      <c r="B15" s="247">
        <v>0</v>
      </c>
      <c r="C15" s="247">
        <v>0</v>
      </c>
      <c r="D15" s="247">
        <v>0</v>
      </c>
      <c r="E15" s="247">
        <v>0</v>
      </c>
      <c r="F15" s="247">
        <v>0</v>
      </c>
      <c r="G15" s="247">
        <v>0</v>
      </c>
    </row>
    <row r="16" spans="1:7" x14ac:dyDescent="0.25">
      <c r="A16" s="246" t="s">
        <v>174</v>
      </c>
      <c r="B16" s="247">
        <v>0</v>
      </c>
      <c r="C16" s="247">
        <v>0</v>
      </c>
      <c r="D16" s="247">
        <v>0</v>
      </c>
      <c r="E16" s="247">
        <v>0</v>
      </c>
      <c r="F16" s="247">
        <v>0</v>
      </c>
      <c r="G16" s="247">
        <v>0</v>
      </c>
    </row>
  </sheetData>
  <pageMargins left="0.7" right="0.7" top="0.75" bottom="0.75" header="0.3" footer="0.3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R75"/>
  <sheetViews>
    <sheetView showGridLines="0" zoomScaleNormal="100" workbookViewId="0">
      <selection activeCell="A12" sqref="A12"/>
    </sheetView>
  </sheetViews>
  <sheetFormatPr defaultColWidth="15.7109375" defaultRowHeight="12" x14ac:dyDescent="0.2"/>
  <cols>
    <col min="1" max="1" width="19.85546875" style="50" customWidth="1"/>
    <col min="2" max="3" width="15.7109375" style="50"/>
    <col min="4" max="4" width="26.85546875" style="50" customWidth="1"/>
    <col min="5" max="9" width="15.7109375" style="50"/>
    <col min="10" max="10" width="15.5703125" style="50" bestFit="1" customWidth="1"/>
    <col min="11" max="16384" width="15.7109375" style="50"/>
  </cols>
  <sheetData>
    <row r="1" spans="1:44" ht="11.45" customHeight="1" x14ac:dyDescent="0.2"/>
    <row r="2" spans="1:44" ht="11.45" customHeight="1" x14ac:dyDescent="0.2">
      <c r="G2" s="47"/>
    </row>
    <row r="3" spans="1:44" ht="12" customHeight="1" x14ac:dyDescent="0.2">
      <c r="G3" s="47"/>
      <c r="K3" s="75"/>
    </row>
    <row r="4" spans="1:44" ht="12" customHeight="1" x14ac:dyDescent="0.2">
      <c r="G4" s="47"/>
      <c r="J4" s="76"/>
    </row>
    <row r="5" spans="1:44" ht="12" customHeight="1" x14ac:dyDescent="0.2">
      <c r="G5" s="47"/>
      <c r="J5" s="76"/>
    </row>
    <row r="6" spans="1:44" ht="12" customHeight="1" x14ac:dyDescent="0.2">
      <c r="G6" s="47"/>
      <c r="J6" s="76"/>
    </row>
    <row r="7" spans="1:44" ht="12" customHeight="1" x14ac:dyDescent="0.2">
      <c r="G7" s="47"/>
      <c r="J7" s="76"/>
    </row>
    <row r="8" spans="1:44" ht="12" customHeight="1" x14ac:dyDescent="0.2">
      <c r="G8" s="47"/>
      <c r="J8" s="76"/>
    </row>
    <row r="9" spans="1:44" ht="12" customHeight="1" x14ac:dyDescent="0.2">
      <c r="G9" s="47"/>
      <c r="J9" s="76"/>
    </row>
    <row r="10" spans="1:44" ht="12" customHeight="1" x14ac:dyDescent="0.2">
      <c r="G10" s="47"/>
      <c r="J10" s="76"/>
    </row>
    <row r="11" spans="1:44" ht="28.15" customHeight="1" x14ac:dyDescent="0.2">
      <c r="A11" s="77" t="s">
        <v>176</v>
      </c>
      <c r="B11" s="78">
        <f>'Bemeneti adatok'!E30</f>
        <v>1200000</v>
      </c>
      <c r="G11" s="173"/>
      <c r="H11" s="16"/>
      <c r="I11" s="135" t="s">
        <v>91</v>
      </c>
      <c r="J11" s="158" t="s">
        <v>206</v>
      </c>
      <c r="K11" s="79" t="str">
        <f>'Bemeneti adatok'!E23</f>
        <v>---</v>
      </c>
      <c r="M11" s="152"/>
      <c r="N11" s="135" t="s">
        <v>0</v>
      </c>
      <c r="O11" s="158" t="s">
        <v>206</v>
      </c>
      <c r="P11" s="79" t="str">
        <f>'Bemeneti adatok'!F23</f>
        <v>---</v>
      </c>
      <c r="Q11" s="6" t="s">
        <v>336</v>
      </c>
      <c r="R11" s="269">
        <f>'Bemeneti adatok'!F20</f>
        <v>1.0349999999999999</v>
      </c>
      <c r="T11" s="135" t="s">
        <v>1</v>
      </c>
      <c r="U11" s="158" t="s">
        <v>206</v>
      </c>
      <c r="V11" s="79" t="str">
        <f>'Bemeneti adatok'!G23</f>
        <v>---</v>
      </c>
      <c r="W11" s="6" t="s">
        <v>336</v>
      </c>
      <c r="X11" s="269">
        <f>'Bemeneti adatok'!G20</f>
        <v>1.0712249999999999</v>
      </c>
      <c r="Z11" s="135" t="s">
        <v>2</v>
      </c>
      <c r="AA11" s="158" t="s">
        <v>206</v>
      </c>
      <c r="AB11" s="79" t="str">
        <f>'Bemeneti adatok'!H23</f>
        <v>---</v>
      </c>
      <c r="AC11" s="6" t="s">
        <v>336</v>
      </c>
      <c r="AD11" s="269">
        <f>'Bemeneti adatok'!H20</f>
        <v>1.1033617499999999</v>
      </c>
      <c r="AF11" s="135" t="s">
        <v>3</v>
      </c>
      <c r="AG11" s="158" t="s">
        <v>206</v>
      </c>
      <c r="AH11" s="79" t="str">
        <f>'Bemeneti adatok'!I23</f>
        <v>---</v>
      </c>
      <c r="AI11" s="6" t="s">
        <v>336</v>
      </c>
      <c r="AJ11" s="269">
        <f>'Bemeneti adatok'!I20</f>
        <v>1.1364626025</v>
      </c>
      <c r="AL11" s="135" t="s">
        <v>4</v>
      </c>
      <c r="AM11" s="158" t="s">
        <v>206</v>
      </c>
      <c r="AN11" s="79" t="str">
        <f>'Bemeneti adatok'!J23</f>
        <v>---</v>
      </c>
      <c r="AO11" s="6" t="s">
        <v>336</v>
      </c>
      <c r="AP11" s="269">
        <f>'Bemeneti adatok'!J20</f>
        <v>1.1705564805749999</v>
      </c>
      <c r="AQ11" s="158"/>
      <c r="AR11" s="79"/>
    </row>
    <row r="12" spans="1:44" ht="28.15" customHeight="1" x14ac:dyDescent="0.2">
      <c r="A12" s="166" t="s">
        <v>215</v>
      </c>
      <c r="B12" s="166"/>
      <c r="C12" s="166"/>
      <c r="D12" s="166"/>
      <c r="E12" s="166"/>
      <c r="F12" s="166"/>
      <c r="G12" s="166"/>
      <c r="H12" s="166"/>
      <c r="I12" s="137">
        <f>'Bemeneti adatok'!$E$41</f>
        <v>1900</v>
      </c>
      <c r="J12" s="158" t="s">
        <v>258</v>
      </c>
      <c r="K12" s="79" t="str">
        <f>'Bemeneti adatok'!E24</f>
        <v>---</v>
      </c>
      <c r="M12" s="152"/>
      <c r="N12" s="137">
        <f>'Bemeneti adatok'!$H$41</f>
        <v>1901</v>
      </c>
      <c r="O12" s="158" t="s">
        <v>259</v>
      </c>
      <c r="P12" s="79" t="str">
        <f>'Bemeneti adatok'!F24</f>
        <v>---</v>
      </c>
      <c r="Q12" s="6"/>
      <c r="T12" s="137">
        <f>'Bemeneti adatok'!$K$41</f>
        <v>1902</v>
      </c>
      <c r="U12" s="158" t="s">
        <v>259</v>
      </c>
      <c r="V12" s="79" t="str">
        <f>'Bemeneti adatok'!G24</f>
        <v>---</v>
      </c>
      <c r="X12" s="267"/>
      <c r="Z12" s="137">
        <f>'Bemeneti adatok'!$N$41</f>
        <v>1903</v>
      </c>
      <c r="AA12" s="158" t="s">
        <v>259</v>
      </c>
      <c r="AB12" s="79" t="str">
        <f>'Bemeneti adatok'!H24</f>
        <v>---</v>
      </c>
      <c r="AD12" s="267"/>
      <c r="AF12" s="137">
        <f>'Bemeneti adatok'!$Q$41</f>
        <v>1904</v>
      </c>
      <c r="AG12" s="158" t="s">
        <v>259</v>
      </c>
      <c r="AH12" s="79" t="str">
        <f>'Bemeneti adatok'!I24</f>
        <v>---</v>
      </c>
      <c r="AJ12" s="267"/>
      <c r="AL12" s="137">
        <f>'Bemeneti adatok'!$T$41</f>
        <v>1905</v>
      </c>
      <c r="AM12" s="158" t="s">
        <v>259</v>
      </c>
      <c r="AN12" s="79" t="str">
        <f>'Bemeneti adatok'!J24</f>
        <v>---</v>
      </c>
      <c r="AP12" s="79"/>
      <c r="AQ12" s="158"/>
      <c r="AR12" s="79"/>
    </row>
    <row r="13" spans="1:44" ht="84" x14ac:dyDescent="0.2">
      <c r="A13" s="67" t="s">
        <v>41</v>
      </c>
      <c r="B13" s="67" t="s">
        <v>191</v>
      </c>
      <c r="C13" s="67" t="s">
        <v>327</v>
      </c>
      <c r="D13" s="67" t="s">
        <v>199</v>
      </c>
      <c r="E13" s="67" t="s">
        <v>201</v>
      </c>
      <c r="F13" s="67" t="s">
        <v>175</v>
      </c>
      <c r="G13" s="67" t="s">
        <v>212</v>
      </c>
      <c r="H13" s="67" t="s">
        <v>211</v>
      </c>
      <c r="I13" s="138" t="s">
        <v>286</v>
      </c>
      <c r="J13" s="67" t="s">
        <v>287</v>
      </c>
      <c r="K13" s="67" t="s">
        <v>203</v>
      </c>
      <c r="L13" s="67" t="s">
        <v>204</v>
      </c>
      <c r="M13" s="139" t="s">
        <v>257</v>
      </c>
      <c r="N13" s="138" t="s">
        <v>286</v>
      </c>
      <c r="O13" s="182" t="s">
        <v>287</v>
      </c>
      <c r="P13" s="67" t="s">
        <v>203</v>
      </c>
      <c r="Q13" s="67" t="s">
        <v>204</v>
      </c>
      <c r="R13" s="67" t="s">
        <v>205</v>
      </c>
      <c r="S13" s="268" t="s">
        <v>335</v>
      </c>
      <c r="T13" s="138" t="s">
        <v>286</v>
      </c>
      <c r="U13" s="182" t="s">
        <v>287</v>
      </c>
      <c r="V13" s="162" t="s">
        <v>203</v>
      </c>
      <c r="W13" s="162" t="s">
        <v>204</v>
      </c>
      <c r="X13" s="268" t="s">
        <v>205</v>
      </c>
      <c r="Y13" s="268" t="s">
        <v>335</v>
      </c>
      <c r="Z13" s="138" t="s">
        <v>286</v>
      </c>
      <c r="AA13" s="182" t="s">
        <v>287</v>
      </c>
      <c r="AB13" s="162" t="s">
        <v>203</v>
      </c>
      <c r="AC13" s="162" t="s">
        <v>204</v>
      </c>
      <c r="AD13" s="268" t="s">
        <v>205</v>
      </c>
      <c r="AE13" s="268" t="s">
        <v>335</v>
      </c>
      <c r="AF13" s="138" t="s">
        <v>286</v>
      </c>
      <c r="AG13" s="182" t="s">
        <v>287</v>
      </c>
      <c r="AH13" s="162" t="s">
        <v>203</v>
      </c>
      <c r="AI13" s="162" t="s">
        <v>204</v>
      </c>
      <c r="AJ13" s="268" t="s">
        <v>205</v>
      </c>
      <c r="AK13" s="268" t="s">
        <v>335</v>
      </c>
      <c r="AL13" s="138" t="s">
        <v>286</v>
      </c>
      <c r="AM13" s="182" t="s">
        <v>287</v>
      </c>
      <c r="AN13" s="162" t="s">
        <v>203</v>
      </c>
      <c r="AO13" s="182" t="s">
        <v>204</v>
      </c>
      <c r="AP13" s="162" t="s">
        <v>205</v>
      </c>
      <c r="AQ13" s="268" t="s">
        <v>335</v>
      </c>
      <c r="AR13" s="162"/>
    </row>
    <row r="14" spans="1:44" ht="11.45" customHeight="1" x14ac:dyDescent="0.2">
      <c r="A14" s="161" t="s">
        <v>42</v>
      </c>
      <c r="B14" s="156" t="s">
        <v>19</v>
      </c>
      <c r="C14" s="251" t="s">
        <v>33</v>
      </c>
      <c r="D14" s="252"/>
      <c r="E14" s="251" t="s">
        <v>200</v>
      </c>
      <c r="F14" s="80">
        <f>'Bemeneti adatok'!D44</f>
        <v>1</v>
      </c>
      <c r="G14" s="81" t="str">
        <f>IFERROR(IF(C14="szakképző iskola",VLOOKUP(D14,Segédtábla!$B$44:$D$49,2,FALSE),VLOOKUP(D14,Segédtábla!$B$44:$D$49,3,FALSE)),"---")</f>
        <v>---</v>
      </c>
      <c r="H14" s="82" t="str">
        <f>IFERROR(F14*G14,"---")</f>
        <v>---</v>
      </c>
      <c r="I14" s="140" t="str">
        <f t="shared" ref="I14:I24" si="0">IFERROR(IF($E14="nagykorú",($B$11*$H14)/($K$11*8),($B$11*$H14)/($K$11*7)),"---")</f>
        <v>---</v>
      </c>
      <c r="J14" s="84" t="str">
        <f>IFERROR(IF($E14="nagykorú",K$12*'Bemeneti adatok'!G44*'Bemeneti adatok'!F44*8,K$12*'Bemeneti adatok'!G44*'Bemeneti adatok'!F44*7),"---")</f>
        <v>---</v>
      </c>
      <c r="K14" s="85" t="str">
        <f t="shared" ref="K14:K24" si="1">IFERROR(I14*J14,"---")</f>
        <v>---</v>
      </c>
      <c r="L14" s="195">
        <f>'Bemeneti adatok'!E44</f>
        <v>0</v>
      </c>
      <c r="M14" s="141" t="str">
        <f>IFERROR(K14*L14,"---")</f>
        <v>---</v>
      </c>
      <c r="N14" s="83" t="str">
        <f t="shared" ref="N14:N24" si="2">IFERROR(IF($E14="nagykorú",($B$11*$H14)/($P$11*8),($B$11*$H14)/($P$11*7)),"---")</f>
        <v>---</v>
      </c>
      <c r="O14" s="84" t="str">
        <f>IFERROR(IF($E14="nagykorú",P$12*'Bemeneti adatok'!I44*'Bemeneti adatok'!J44*8,P$12*'Bemeneti adatok'!I44*'Bemeneti adatok'!J44*7),"---")</f>
        <v>---</v>
      </c>
      <c r="P14" s="85" t="str">
        <f t="shared" ref="P14:P25" si="3">IFERROR(N14*O14,"---")</f>
        <v>---</v>
      </c>
      <c r="Q14" s="195">
        <f>'Bemeneti adatok'!H44</f>
        <v>0</v>
      </c>
      <c r="R14" s="85" t="str">
        <f t="shared" ref="R14:R25" si="4">IFERROR(P14*Q14,"---")</f>
        <v>---</v>
      </c>
      <c r="S14" s="156" t="str">
        <f>IFERROR(R14*$R$11,"---")</f>
        <v>---</v>
      </c>
      <c r="T14" s="140" t="str">
        <f t="shared" ref="T14:T24" si="5">IFERROR(IF($E14="nagykorú",($B$11*$H14)/($V$11*8),($B$11*$H14)/($V$11*7)),"---")</f>
        <v>---</v>
      </c>
      <c r="U14" s="84" t="str">
        <f>IFERROR(IF($E14="nagykorú",V$12*'Bemeneti adatok'!L44*'Bemeneti adatok'!M44*8,V$12*'Bemeneti adatok'!L44*'Bemeneti adatok'!M44*7),"---")</f>
        <v>---</v>
      </c>
      <c r="V14" s="85" t="str">
        <f t="shared" ref="V14:V25" si="6">IFERROR(T14*U14,"---")</f>
        <v>---</v>
      </c>
      <c r="W14" s="195">
        <f>'Bemeneti adatok'!K44</f>
        <v>0</v>
      </c>
      <c r="X14" s="85" t="str">
        <f t="shared" ref="X14:X25" si="7">IFERROR(V14*W14,"---")</f>
        <v>---</v>
      </c>
      <c r="Y14" s="156" t="str">
        <f>IFERROR(X14*$X$11,"---")</f>
        <v>---</v>
      </c>
      <c r="Z14" s="140" t="str">
        <f t="shared" ref="Z14:Z24" si="8">IFERROR(IF($E14="nagykorú",($B$11*$H14)/($AB$11*8),($B$11*$H14)/($AB$11*7)),"---")</f>
        <v>---</v>
      </c>
      <c r="AA14" s="84" t="str">
        <f>IFERROR(IF($E14="nagykorú",AB$12*'Bemeneti adatok'!O44*'Bemeneti adatok'!P44*8,AB$12*'Bemeneti adatok'!O44*'Bemeneti adatok'!P44*7),"---")</f>
        <v>---</v>
      </c>
      <c r="AB14" s="85" t="str">
        <f t="shared" ref="AB14:AB25" si="9">IFERROR(Z14*AA14,"---")</f>
        <v>---</v>
      </c>
      <c r="AC14" s="195">
        <f>'Bemeneti adatok'!N44</f>
        <v>0</v>
      </c>
      <c r="AD14" s="85" t="str">
        <f t="shared" ref="AD14:AD25" si="10">IFERROR(AB14*AC14,"---")</f>
        <v>---</v>
      </c>
      <c r="AE14" s="156" t="str">
        <f>IFERROR(AD14*$AD$11,"---")</f>
        <v>---</v>
      </c>
      <c r="AF14" s="140" t="str">
        <f t="shared" ref="AF14:AF24" si="11">IFERROR(IF($E14="nagykorú",($B$11*$H14)/($AH$11*8),($B$11*$H14)/($AH$11*7)),"---")</f>
        <v>---</v>
      </c>
      <c r="AG14" s="84" t="str">
        <f>IFERROR(IF($E14="nagykorú",AH$12*'Bemeneti adatok'!R44*'Bemeneti adatok'!S44*8,AH$12*'Bemeneti adatok'!R44*'Bemeneti adatok'!S44*7),"---")</f>
        <v>---</v>
      </c>
      <c r="AH14" s="85" t="str">
        <f t="shared" ref="AH14:AH25" si="12">IFERROR(AF14*AG14,"---")</f>
        <v>---</v>
      </c>
      <c r="AI14" s="195">
        <f>'Bemeneti adatok'!Q44</f>
        <v>0</v>
      </c>
      <c r="AJ14" s="85" t="str">
        <f t="shared" ref="AJ14:AJ25" si="13">IFERROR(AH14*AI14,"---")</f>
        <v>---</v>
      </c>
      <c r="AK14" s="156" t="str">
        <f>IFERROR(AJ14*$AJ$11,"---")</f>
        <v>---</v>
      </c>
      <c r="AL14" s="140" t="str">
        <f t="shared" ref="AL14:AL24" si="14">IFERROR(IF($E14="nagykorú",($B$11*$H14)/($AN$11*8),($B$11*$H14)/($AN$11*7)),"---")</f>
        <v>---</v>
      </c>
      <c r="AM14" s="84" t="str">
        <f>IFERROR(IF($E14="nagykorú",AN$12*'Bemeneti adatok'!U44*'Bemeneti adatok'!V44*8,AN$12*'Bemeneti adatok'!U44*'Bemeneti adatok'!V44*7),"---")</f>
        <v>---</v>
      </c>
      <c r="AN14" s="85" t="str">
        <f t="shared" ref="AN14:AN25" si="15">IFERROR(AL14*AM14,"---")</f>
        <v>---</v>
      </c>
      <c r="AO14" s="195">
        <f>'Bemeneti adatok'!T44</f>
        <v>0</v>
      </c>
      <c r="AP14" s="85" t="str">
        <f t="shared" ref="AP14:AP25" si="16">IFERROR(AN14*AO14,"---")</f>
        <v>---</v>
      </c>
      <c r="AQ14" s="156" t="str">
        <f>IFERROR(AP14*$AP$11,"---")</f>
        <v>---</v>
      </c>
      <c r="AR14" s="85"/>
    </row>
    <row r="15" spans="1:44" ht="12" customHeight="1" x14ac:dyDescent="0.2">
      <c r="A15" s="315" t="s">
        <v>43</v>
      </c>
      <c r="B15" s="156" t="s">
        <v>31</v>
      </c>
      <c r="C15" s="251" t="s">
        <v>32</v>
      </c>
      <c r="D15" s="252"/>
      <c r="E15" s="251" t="s">
        <v>202</v>
      </c>
      <c r="F15" s="80">
        <f>'Bemeneti adatok'!D45</f>
        <v>1.2</v>
      </c>
      <c r="G15" s="81" t="str">
        <f>IFERROR(IF(C15="szakképző iskola",VLOOKUP(D15,Segédtábla!$B$44:$D$49,2,FALSE),VLOOKUP(D15,Segédtábla!$B$44:$D$49,3,FALSE)),"---")</f>
        <v>---</v>
      </c>
      <c r="H15" s="82" t="str">
        <f t="shared" ref="H15:H25" si="17">IFERROR(F15*G15,"---")</f>
        <v>---</v>
      </c>
      <c r="I15" s="140" t="str">
        <f t="shared" si="0"/>
        <v>---</v>
      </c>
      <c r="J15" s="84" t="str">
        <f>IFERROR(IF($E15="nagykorú",K$12*'Bemeneti adatok'!G45*'Bemeneti adatok'!F45*8,K$12*'Bemeneti adatok'!G45*'Bemeneti adatok'!F45*7),"---")</f>
        <v>---</v>
      </c>
      <c r="K15" s="85" t="str">
        <f t="shared" si="1"/>
        <v>---</v>
      </c>
      <c r="L15" s="195">
        <f>'Bemeneti adatok'!E45</f>
        <v>0</v>
      </c>
      <c r="M15" s="141" t="str">
        <f t="shared" ref="M15:M25" si="18">IFERROR(K15*L15,"---")</f>
        <v>---</v>
      </c>
      <c r="N15" s="83" t="str">
        <f t="shared" si="2"/>
        <v>---</v>
      </c>
      <c r="O15" s="84" t="str">
        <f>IFERROR(IF($E15="nagykorú",P$12*'Bemeneti adatok'!I45*'Bemeneti adatok'!J45*8,P$12*'Bemeneti adatok'!I45*'Bemeneti adatok'!J45*7),"---")</f>
        <v>---</v>
      </c>
      <c r="P15" s="85" t="str">
        <f t="shared" si="3"/>
        <v>---</v>
      </c>
      <c r="Q15" s="195">
        <f>'Bemeneti adatok'!H45</f>
        <v>0</v>
      </c>
      <c r="R15" s="85" t="str">
        <f t="shared" si="4"/>
        <v>---</v>
      </c>
      <c r="S15" s="156" t="str">
        <f t="shared" ref="S15:S25" si="19">IFERROR(R15*$R$11,"---")</f>
        <v>---</v>
      </c>
      <c r="T15" s="140" t="str">
        <f t="shared" si="5"/>
        <v>---</v>
      </c>
      <c r="U15" s="84" t="str">
        <f>IFERROR(IF($E15="nagykorú",V$12*'Bemeneti adatok'!L45*'Bemeneti adatok'!M45*8,V$12*'Bemeneti adatok'!L45*'Bemeneti adatok'!M45*7),"---")</f>
        <v>---</v>
      </c>
      <c r="V15" s="85" t="str">
        <f t="shared" si="6"/>
        <v>---</v>
      </c>
      <c r="W15" s="195">
        <f>'Bemeneti adatok'!K45</f>
        <v>0</v>
      </c>
      <c r="X15" s="85" t="str">
        <f t="shared" si="7"/>
        <v>---</v>
      </c>
      <c r="Y15" s="156" t="str">
        <f t="shared" ref="Y15:Y25" si="20">IFERROR(X15*$X$11,"---")</f>
        <v>---</v>
      </c>
      <c r="Z15" s="140" t="str">
        <f t="shared" si="8"/>
        <v>---</v>
      </c>
      <c r="AA15" s="84" t="str">
        <f>IFERROR(IF($E15="nagykorú",AB$12*'Bemeneti adatok'!O45*'Bemeneti adatok'!P45*8,AB$12*'Bemeneti adatok'!O45*'Bemeneti adatok'!P45*7),"---")</f>
        <v>---</v>
      </c>
      <c r="AB15" s="85" t="str">
        <f t="shared" si="9"/>
        <v>---</v>
      </c>
      <c r="AC15" s="195">
        <f>'Bemeneti adatok'!N45</f>
        <v>0</v>
      </c>
      <c r="AD15" s="85" t="str">
        <f t="shared" si="10"/>
        <v>---</v>
      </c>
      <c r="AE15" s="156" t="str">
        <f t="shared" ref="AE15:AE25" si="21">IFERROR(AD15*$AD$11,"---")</f>
        <v>---</v>
      </c>
      <c r="AF15" s="140" t="str">
        <f t="shared" si="11"/>
        <v>---</v>
      </c>
      <c r="AG15" s="84" t="str">
        <f>IFERROR(IF($E15="nagykorú",AH$12*'Bemeneti adatok'!R45*'Bemeneti adatok'!S45*8,AH$12*'Bemeneti adatok'!R45*'Bemeneti adatok'!S45*7),"---")</f>
        <v>---</v>
      </c>
      <c r="AH15" s="85" t="str">
        <f t="shared" si="12"/>
        <v>---</v>
      </c>
      <c r="AI15" s="195">
        <f>'Bemeneti adatok'!Q45</f>
        <v>0</v>
      </c>
      <c r="AJ15" s="85" t="str">
        <f t="shared" si="13"/>
        <v>---</v>
      </c>
      <c r="AK15" s="156" t="str">
        <f t="shared" ref="AK15:AK25" si="22">IFERROR(AJ15*$AJ$11,"---")</f>
        <v>---</v>
      </c>
      <c r="AL15" s="140" t="str">
        <f t="shared" si="14"/>
        <v>---</v>
      </c>
      <c r="AM15" s="84" t="str">
        <f>IFERROR(IF($E15="nagykorú",AN$12*'Bemeneti adatok'!U45*'Bemeneti adatok'!V45*8,AN$12*'Bemeneti adatok'!U45*'Bemeneti adatok'!V45*7),"---")</f>
        <v>---</v>
      </c>
      <c r="AN15" s="85" t="str">
        <f t="shared" si="15"/>
        <v>---</v>
      </c>
      <c r="AO15" s="195">
        <f>'Bemeneti adatok'!T45</f>
        <v>0</v>
      </c>
      <c r="AP15" s="85" t="str">
        <f t="shared" si="16"/>
        <v>---</v>
      </c>
      <c r="AQ15" s="156" t="str">
        <f t="shared" ref="AQ15:AQ25" si="23">IFERROR(AP15*$AP$11,"---")</f>
        <v>---</v>
      </c>
      <c r="AR15" s="85"/>
    </row>
    <row r="16" spans="1:44" x14ac:dyDescent="0.2">
      <c r="A16" s="315"/>
      <c r="B16" s="156" t="s">
        <v>15</v>
      </c>
      <c r="C16" s="251" t="s">
        <v>32</v>
      </c>
      <c r="D16" s="252"/>
      <c r="E16" s="251" t="s">
        <v>202</v>
      </c>
      <c r="F16" s="80">
        <f>'Bemeneti adatok'!D46</f>
        <v>0.8</v>
      </c>
      <c r="G16" s="81" t="str">
        <f>IFERROR(IF(C16="szakképző iskola",VLOOKUP(D16,Segédtábla!$B$44:$D$49,2,FALSE),VLOOKUP(D16,Segédtábla!$B$44:$D$49,3,FALSE)),"---")</f>
        <v>---</v>
      </c>
      <c r="H16" s="82" t="str">
        <f t="shared" si="17"/>
        <v>---</v>
      </c>
      <c r="I16" s="140" t="str">
        <f t="shared" si="0"/>
        <v>---</v>
      </c>
      <c r="J16" s="84" t="str">
        <f>IFERROR(IF($E16="nagykorú",K$12*'Bemeneti adatok'!G46*'Bemeneti adatok'!F46*8,K$12*'Bemeneti adatok'!G46*'Bemeneti adatok'!F46*7),"---")</f>
        <v>---</v>
      </c>
      <c r="K16" s="85" t="str">
        <f t="shared" si="1"/>
        <v>---</v>
      </c>
      <c r="L16" s="195">
        <f>'Bemeneti adatok'!E46</f>
        <v>0</v>
      </c>
      <c r="M16" s="141" t="str">
        <f t="shared" si="18"/>
        <v>---</v>
      </c>
      <c r="N16" s="83" t="str">
        <f t="shared" si="2"/>
        <v>---</v>
      </c>
      <c r="O16" s="84" t="str">
        <f>IFERROR(IF($E16="nagykorú",P$12*'Bemeneti adatok'!I46*'Bemeneti adatok'!J46*8,P$12*'Bemeneti adatok'!I46*'Bemeneti adatok'!J46*7),"---")</f>
        <v>---</v>
      </c>
      <c r="P16" s="85" t="str">
        <f t="shared" si="3"/>
        <v>---</v>
      </c>
      <c r="Q16" s="195">
        <f>'Bemeneti adatok'!H46</f>
        <v>0</v>
      </c>
      <c r="R16" s="85" t="str">
        <f t="shared" si="4"/>
        <v>---</v>
      </c>
      <c r="S16" s="156" t="str">
        <f t="shared" si="19"/>
        <v>---</v>
      </c>
      <c r="T16" s="140" t="str">
        <f t="shared" si="5"/>
        <v>---</v>
      </c>
      <c r="U16" s="84" t="str">
        <f>IFERROR(IF($E16="nagykorú",V$12*'Bemeneti adatok'!L46*'Bemeneti adatok'!M46*8,V$12*'Bemeneti adatok'!L46*'Bemeneti adatok'!M46*7),"---")</f>
        <v>---</v>
      </c>
      <c r="V16" s="85" t="str">
        <f t="shared" si="6"/>
        <v>---</v>
      </c>
      <c r="W16" s="195">
        <f>'Bemeneti adatok'!K46</f>
        <v>0</v>
      </c>
      <c r="X16" s="85" t="str">
        <f t="shared" si="7"/>
        <v>---</v>
      </c>
      <c r="Y16" s="156" t="str">
        <f t="shared" si="20"/>
        <v>---</v>
      </c>
      <c r="Z16" s="140" t="str">
        <f t="shared" si="8"/>
        <v>---</v>
      </c>
      <c r="AA16" s="84" t="str">
        <f>IFERROR(IF($E16="nagykorú",AB$12*'Bemeneti adatok'!O46*'Bemeneti adatok'!P46*8,AB$12*'Bemeneti adatok'!O46*'Bemeneti adatok'!P46*7),"---")</f>
        <v>---</v>
      </c>
      <c r="AB16" s="85" t="str">
        <f t="shared" si="9"/>
        <v>---</v>
      </c>
      <c r="AC16" s="195">
        <f>'Bemeneti adatok'!N46</f>
        <v>0</v>
      </c>
      <c r="AD16" s="85" t="str">
        <f t="shared" si="10"/>
        <v>---</v>
      </c>
      <c r="AE16" s="156" t="str">
        <f t="shared" si="21"/>
        <v>---</v>
      </c>
      <c r="AF16" s="140" t="str">
        <f t="shared" si="11"/>
        <v>---</v>
      </c>
      <c r="AG16" s="84" t="str">
        <f>IFERROR(IF($E16="nagykorú",AH$12*'Bemeneti adatok'!R46*'Bemeneti adatok'!S46*8,AH$12*'Bemeneti adatok'!R46*'Bemeneti adatok'!S46*7),"---")</f>
        <v>---</v>
      </c>
      <c r="AH16" s="85" t="str">
        <f t="shared" si="12"/>
        <v>---</v>
      </c>
      <c r="AI16" s="195">
        <f>'Bemeneti adatok'!Q46</f>
        <v>0</v>
      </c>
      <c r="AJ16" s="85" t="str">
        <f t="shared" si="13"/>
        <v>---</v>
      </c>
      <c r="AK16" s="156" t="str">
        <f t="shared" si="22"/>
        <v>---</v>
      </c>
      <c r="AL16" s="140" t="str">
        <f t="shared" si="14"/>
        <v>---</v>
      </c>
      <c r="AM16" s="84" t="str">
        <f>IFERROR(IF($E16="nagykorú",AN$12*'Bemeneti adatok'!U46*'Bemeneti adatok'!V46*8,AN$12*'Bemeneti adatok'!U46*'Bemeneti adatok'!V46*7),"---")</f>
        <v>---</v>
      </c>
      <c r="AN16" s="85" t="str">
        <f t="shared" si="15"/>
        <v>---</v>
      </c>
      <c r="AO16" s="195">
        <f>'Bemeneti adatok'!T46</f>
        <v>0</v>
      </c>
      <c r="AP16" s="85" t="str">
        <f t="shared" si="16"/>
        <v>---</v>
      </c>
      <c r="AQ16" s="156" t="str">
        <f t="shared" si="23"/>
        <v>---</v>
      </c>
      <c r="AR16" s="85"/>
    </row>
    <row r="17" spans="1:44" x14ac:dyDescent="0.2">
      <c r="A17" s="315" t="s">
        <v>44</v>
      </c>
      <c r="B17" s="156" t="s">
        <v>15</v>
      </c>
      <c r="C17" s="251" t="s">
        <v>33</v>
      </c>
      <c r="D17" s="252"/>
      <c r="E17" s="251" t="s">
        <v>202</v>
      </c>
      <c r="F17" s="80">
        <f>'Bemeneti adatok'!D47</f>
        <v>1.2</v>
      </c>
      <c r="G17" s="81" t="str">
        <f>IFERROR(IF(C17="szakképző iskola",VLOOKUP(D17,Segédtábla!$B$44:$D$49,2,FALSE),VLOOKUP(D17,Segédtábla!$B$44:$D$49,3,FALSE)),"---")</f>
        <v>---</v>
      </c>
      <c r="H17" s="82" t="str">
        <f t="shared" si="17"/>
        <v>---</v>
      </c>
      <c r="I17" s="140" t="str">
        <f t="shared" si="0"/>
        <v>---</v>
      </c>
      <c r="J17" s="84" t="str">
        <f>IFERROR(IF($E17="nagykorú",K$12*'Bemeneti adatok'!G47*'Bemeneti adatok'!F47*8,K$12*'Bemeneti adatok'!G47*'Bemeneti adatok'!F47*7),"---")</f>
        <v>---</v>
      </c>
      <c r="K17" s="85" t="str">
        <f t="shared" si="1"/>
        <v>---</v>
      </c>
      <c r="L17" s="195">
        <f>'Bemeneti adatok'!E47</f>
        <v>0</v>
      </c>
      <c r="M17" s="141" t="str">
        <f t="shared" si="18"/>
        <v>---</v>
      </c>
      <c r="N17" s="83" t="str">
        <f t="shared" si="2"/>
        <v>---</v>
      </c>
      <c r="O17" s="84" t="str">
        <f>IFERROR(IF($E17="nagykorú",P$12*'Bemeneti adatok'!I47*'Bemeneti adatok'!J47*8,P$12*'Bemeneti adatok'!I47*'Bemeneti adatok'!J47*7),"---")</f>
        <v>---</v>
      </c>
      <c r="P17" s="85" t="str">
        <f t="shared" si="3"/>
        <v>---</v>
      </c>
      <c r="Q17" s="195">
        <f>'Bemeneti adatok'!H47</f>
        <v>0</v>
      </c>
      <c r="R17" s="85" t="str">
        <f t="shared" si="4"/>
        <v>---</v>
      </c>
      <c r="S17" s="156" t="str">
        <f t="shared" si="19"/>
        <v>---</v>
      </c>
      <c r="T17" s="140" t="str">
        <f t="shared" si="5"/>
        <v>---</v>
      </c>
      <c r="U17" s="84" t="str">
        <f>IFERROR(IF($E17="nagykorú",V$12*'Bemeneti adatok'!L47*'Bemeneti adatok'!M47*8,V$12*'Bemeneti adatok'!L47*'Bemeneti adatok'!M47*7),"---")</f>
        <v>---</v>
      </c>
      <c r="V17" s="85" t="str">
        <f t="shared" si="6"/>
        <v>---</v>
      </c>
      <c r="W17" s="195">
        <f>'Bemeneti adatok'!K47</f>
        <v>0</v>
      </c>
      <c r="X17" s="85" t="str">
        <f t="shared" si="7"/>
        <v>---</v>
      </c>
      <c r="Y17" s="156" t="str">
        <f t="shared" si="20"/>
        <v>---</v>
      </c>
      <c r="Z17" s="140" t="str">
        <f t="shared" si="8"/>
        <v>---</v>
      </c>
      <c r="AA17" s="84" t="str">
        <f>IFERROR(IF($E17="nagykorú",AB$12*'Bemeneti adatok'!O47*'Bemeneti adatok'!P47*8,AB$12*'Bemeneti adatok'!O47*'Bemeneti adatok'!P47*7),"---")</f>
        <v>---</v>
      </c>
      <c r="AB17" s="85" t="str">
        <f t="shared" si="9"/>
        <v>---</v>
      </c>
      <c r="AC17" s="195">
        <f>'Bemeneti adatok'!N47</f>
        <v>0</v>
      </c>
      <c r="AD17" s="85" t="str">
        <f t="shared" si="10"/>
        <v>---</v>
      </c>
      <c r="AE17" s="156" t="str">
        <f t="shared" si="21"/>
        <v>---</v>
      </c>
      <c r="AF17" s="140" t="str">
        <f t="shared" si="11"/>
        <v>---</v>
      </c>
      <c r="AG17" s="84" t="str">
        <f>IFERROR(IF($E17="nagykorú",AH$12*'Bemeneti adatok'!R47*'Bemeneti adatok'!S47*8,AH$12*'Bemeneti adatok'!R47*'Bemeneti adatok'!S47*7),"---")</f>
        <v>---</v>
      </c>
      <c r="AH17" s="85" t="str">
        <f t="shared" si="12"/>
        <v>---</v>
      </c>
      <c r="AI17" s="195">
        <f>'Bemeneti adatok'!Q47</f>
        <v>0</v>
      </c>
      <c r="AJ17" s="85" t="str">
        <f t="shared" si="13"/>
        <v>---</v>
      </c>
      <c r="AK17" s="156" t="str">
        <f t="shared" si="22"/>
        <v>---</v>
      </c>
      <c r="AL17" s="140" t="str">
        <f t="shared" si="14"/>
        <v>---</v>
      </c>
      <c r="AM17" s="84" t="str">
        <f>IFERROR(IF($E17="nagykorú",AN$12*'Bemeneti adatok'!U47*'Bemeneti adatok'!V47*8,AN$12*'Bemeneti adatok'!U47*'Bemeneti adatok'!V47*7),"---")</f>
        <v>---</v>
      </c>
      <c r="AN17" s="85" t="str">
        <f t="shared" si="15"/>
        <v>---</v>
      </c>
      <c r="AO17" s="195">
        <f>'Bemeneti adatok'!T47</f>
        <v>0</v>
      </c>
      <c r="AP17" s="85" t="str">
        <f t="shared" si="16"/>
        <v>---</v>
      </c>
      <c r="AQ17" s="156" t="str">
        <f t="shared" si="23"/>
        <v>---</v>
      </c>
      <c r="AR17" s="85"/>
    </row>
    <row r="18" spans="1:44" x14ac:dyDescent="0.2">
      <c r="A18" s="315"/>
      <c r="B18" s="156" t="s">
        <v>16</v>
      </c>
      <c r="C18" s="251" t="s">
        <v>33</v>
      </c>
      <c r="D18" s="252"/>
      <c r="E18" s="251" t="s">
        <v>202</v>
      </c>
      <c r="F18" s="80">
        <f>'Bemeneti adatok'!D48</f>
        <v>1</v>
      </c>
      <c r="G18" s="81" t="str">
        <f>IFERROR(IF(C18="szakképző iskola",VLOOKUP(D18,Segédtábla!$B$44:$D$49,2,FALSE),VLOOKUP(D18,Segédtábla!$B$44:$D$49,3,FALSE)),"---")</f>
        <v>---</v>
      </c>
      <c r="H18" s="82" t="str">
        <f t="shared" si="17"/>
        <v>---</v>
      </c>
      <c r="I18" s="140" t="str">
        <f t="shared" si="0"/>
        <v>---</v>
      </c>
      <c r="J18" s="84" t="str">
        <f>IFERROR(IF($E18="nagykorú",K$12*'Bemeneti adatok'!G48*'Bemeneti adatok'!F48*8,K$12*'Bemeneti adatok'!G48*'Bemeneti adatok'!F48*7),"---")</f>
        <v>---</v>
      </c>
      <c r="K18" s="85" t="str">
        <f t="shared" si="1"/>
        <v>---</v>
      </c>
      <c r="L18" s="195">
        <f>'Bemeneti adatok'!E48</f>
        <v>0</v>
      </c>
      <c r="M18" s="141" t="str">
        <f t="shared" si="18"/>
        <v>---</v>
      </c>
      <c r="N18" s="83" t="str">
        <f t="shared" si="2"/>
        <v>---</v>
      </c>
      <c r="O18" s="84" t="str">
        <f>IFERROR(IF($E18="nagykorú",P$12*'Bemeneti adatok'!I48*'Bemeneti adatok'!J48*8,P$12*'Bemeneti adatok'!I48*'Bemeneti adatok'!J48*7),"---")</f>
        <v>---</v>
      </c>
      <c r="P18" s="85" t="str">
        <f t="shared" si="3"/>
        <v>---</v>
      </c>
      <c r="Q18" s="195">
        <f>'Bemeneti adatok'!H48</f>
        <v>0</v>
      </c>
      <c r="R18" s="85" t="str">
        <f t="shared" si="4"/>
        <v>---</v>
      </c>
      <c r="S18" s="156" t="str">
        <f t="shared" si="19"/>
        <v>---</v>
      </c>
      <c r="T18" s="140" t="str">
        <f t="shared" si="5"/>
        <v>---</v>
      </c>
      <c r="U18" s="84" t="str">
        <f>IFERROR(IF($E18="nagykorú",V$12*'Bemeneti adatok'!L48*'Bemeneti adatok'!M48*8,V$12*'Bemeneti adatok'!L48*'Bemeneti adatok'!M48*7),"---")</f>
        <v>---</v>
      </c>
      <c r="V18" s="85" t="str">
        <f t="shared" si="6"/>
        <v>---</v>
      </c>
      <c r="W18" s="195">
        <f>'Bemeneti adatok'!K48</f>
        <v>0</v>
      </c>
      <c r="X18" s="85" t="str">
        <f t="shared" si="7"/>
        <v>---</v>
      </c>
      <c r="Y18" s="156" t="str">
        <f t="shared" si="20"/>
        <v>---</v>
      </c>
      <c r="Z18" s="140" t="str">
        <f t="shared" si="8"/>
        <v>---</v>
      </c>
      <c r="AA18" s="84" t="str">
        <f>IFERROR(IF($E18="nagykorú",AB$12*'Bemeneti adatok'!O48*'Bemeneti adatok'!P48*8,AB$12*'Bemeneti adatok'!O48*'Bemeneti adatok'!P48*7),"---")</f>
        <v>---</v>
      </c>
      <c r="AB18" s="85" t="str">
        <f t="shared" si="9"/>
        <v>---</v>
      </c>
      <c r="AC18" s="195">
        <f>'Bemeneti adatok'!N48</f>
        <v>0</v>
      </c>
      <c r="AD18" s="85" t="str">
        <f t="shared" si="10"/>
        <v>---</v>
      </c>
      <c r="AE18" s="156" t="str">
        <f t="shared" si="21"/>
        <v>---</v>
      </c>
      <c r="AF18" s="140" t="str">
        <f t="shared" si="11"/>
        <v>---</v>
      </c>
      <c r="AG18" s="84" t="str">
        <f>IFERROR(IF($E18="nagykorú",AH$12*'Bemeneti adatok'!R48*'Bemeneti adatok'!S48*8,AH$12*'Bemeneti adatok'!R48*'Bemeneti adatok'!S48*7),"---")</f>
        <v>---</v>
      </c>
      <c r="AH18" s="85" t="str">
        <f t="shared" si="12"/>
        <v>---</v>
      </c>
      <c r="AI18" s="195">
        <f>'Bemeneti adatok'!Q48</f>
        <v>0</v>
      </c>
      <c r="AJ18" s="85" t="str">
        <f t="shared" si="13"/>
        <v>---</v>
      </c>
      <c r="AK18" s="156" t="str">
        <f t="shared" si="22"/>
        <v>---</v>
      </c>
      <c r="AL18" s="140" t="str">
        <f t="shared" si="14"/>
        <v>---</v>
      </c>
      <c r="AM18" s="84" t="str">
        <f>IFERROR(IF($E18="nagykorú",AN$12*'Bemeneti adatok'!U48*'Bemeneti adatok'!V48*8,AN$12*'Bemeneti adatok'!U48*'Bemeneti adatok'!V48*7),"---")</f>
        <v>---</v>
      </c>
      <c r="AN18" s="85" t="str">
        <f t="shared" si="15"/>
        <v>---</v>
      </c>
      <c r="AO18" s="195">
        <f>'Bemeneti adatok'!T48</f>
        <v>0</v>
      </c>
      <c r="AP18" s="85" t="str">
        <f t="shared" si="16"/>
        <v>---</v>
      </c>
      <c r="AQ18" s="156" t="str">
        <f t="shared" si="23"/>
        <v>---</v>
      </c>
      <c r="AR18" s="85"/>
    </row>
    <row r="19" spans="1:44" x14ac:dyDescent="0.2">
      <c r="A19" s="315"/>
      <c r="B19" s="156" t="s">
        <v>19</v>
      </c>
      <c r="C19" s="251" t="s">
        <v>33</v>
      </c>
      <c r="D19" s="252"/>
      <c r="E19" s="251" t="s">
        <v>202</v>
      </c>
      <c r="F19" s="80">
        <f>'Bemeneti adatok'!D49</f>
        <v>0.8</v>
      </c>
      <c r="G19" s="81" t="str">
        <f>IFERROR(IF(C19="szakképző iskola",VLOOKUP(D19,Segédtábla!$B$44:$D$49,2,FALSE),VLOOKUP(D19,Segédtábla!$B$44:$D$49,3,FALSE)),"---")</f>
        <v>---</v>
      </c>
      <c r="H19" s="82" t="str">
        <f t="shared" si="17"/>
        <v>---</v>
      </c>
      <c r="I19" s="140" t="str">
        <f t="shared" si="0"/>
        <v>---</v>
      </c>
      <c r="J19" s="84" t="str">
        <f>IFERROR(IF($E19="nagykorú",K$12*'Bemeneti adatok'!G49*'Bemeneti adatok'!F49*8,K$12*'Bemeneti adatok'!G49*'Bemeneti adatok'!F49*7),"---")</f>
        <v>---</v>
      </c>
      <c r="K19" s="85" t="str">
        <f t="shared" si="1"/>
        <v>---</v>
      </c>
      <c r="L19" s="195">
        <f>'Bemeneti adatok'!E49</f>
        <v>0</v>
      </c>
      <c r="M19" s="141" t="str">
        <f t="shared" si="18"/>
        <v>---</v>
      </c>
      <c r="N19" s="83" t="str">
        <f t="shared" si="2"/>
        <v>---</v>
      </c>
      <c r="O19" s="84" t="str">
        <f>IFERROR(IF($E19="nagykorú",P$12*'Bemeneti adatok'!I49*'Bemeneti adatok'!J49*8,P$12*'Bemeneti adatok'!I49*'Bemeneti adatok'!J49*7),"---")</f>
        <v>---</v>
      </c>
      <c r="P19" s="85" t="str">
        <f t="shared" si="3"/>
        <v>---</v>
      </c>
      <c r="Q19" s="195">
        <f>'Bemeneti adatok'!H49</f>
        <v>0</v>
      </c>
      <c r="R19" s="85" t="str">
        <f t="shared" si="4"/>
        <v>---</v>
      </c>
      <c r="S19" s="156" t="str">
        <f t="shared" si="19"/>
        <v>---</v>
      </c>
      <c r="T19" s="140" t="str">
        <f t="shared" si="5"/>
        <v>---</v>
      </c>
      <c r="U19" s="84" t="str">
        <f>IFERROR(IF($E19="nagykorú",V$12*'Bemeneti adatok'!L49*'Bemeneti adatok'!M49*8,V$12*'Bemeneti adatok'!L49*'Bemeneti adatok'!M49*7),"---")</f>
        <v>---</v>
      </c>
      <c r="V19" s="85" t="str">
        <f t="shared" si="6"/>
        <v>---</v>
      </c>
      <c r="W19" s="195">
        <f>'Bemeneti adatok'!K49</f>
        <v>0</v>
      </c>
      <c r="X19" s="85" t="str">
        <f t="shared" si="7"/>
        <v>---</v>
      </c>
      <c r="Y19" s="156" t="str">
        <f t="shared" si="20"/>
        <v>---</v>
      </c>
      <c r="Z19" s="140" t="str">
        <f t="shared" si="8"/>
        <v>---</v>
      </c>
      <c r="AA19" s="84" t="str">
        <f>IFERROR(IF($E19="nagykorú",AB$12*'Bemeneti adatok'!O49*'Bemeneti adatok'!P49*8,AB$12*'Bemeneti adatok'!O49*'Bemeneti adatok'!P49*7),"---")</f>
        <v>---</v>
      </c>
      <c r="AB19" s="85" t="str">
        <f t="shared" si="9"/>
        <v>---</v>
      </c>
      <c r="AC19" s="195">
        <f>'Bemeneti adatok'!N49</f>
        <v>0</v>
      </c>
      <c r="AD19" s="85" t="str">
        <f t="shared" si="10"/>
        <v>---</v>
      </c>
      <c r="AE19" s="156" t="str">
        <f t="shared" si="21"/>
        <v>---</v>
      </c>
      <c r="AF19" s="140" t="str">
        <f t="shared" si="11"/>
        <v>---</v>
      </c>
      <c r="AG19" s="84" t="str">
        <f>IFERROR(IF($E19="nagykorú",AH$12*'Bemeneti adatok'!R49*'Bemeneti adatok'!S49*8,AH$12*'Bemeneti adatok'!R49*'Bemeneti adatok'!S49*7),"---")</f>
        <v>---</v>
      </c>
      <c r="AH19" s="85" t="str">
        <f t="shared" si="12"/>
        <v>---</v>
      </c>
      <c r="AI19" s="195">
        <f>'Bemeneti adatok'!Q49</f>
        <v>0</v>
      </c>
      <c r="AJ19" s="85" t="str">
        <f t="shared" si="13"/>
        <v>---</v>
      </c>
      <c r="AK19" s="156" t="str">
        <f t="shared" si="22"/>
        <v>---</v>
      </c>
      <c r="AL19" s="140" t="str">
        <f t="shared" si="14"/>
        <v>---</v>
      </c>
      <c r="AM19" s="84" t="str">
        <f>IFERROR(IF($E19="nagykorú",AN$12*'Bemeneti adatok'!U49*'Bemeneti adatok'!V49*8,AN$12*'Bemeneti adatok'!U49*'Bemeneti adatok'!V49*7),"---")</f>
        <v>---</v>
      </c>
      <c r="AN19" s="85" t="str">
        <f t="shared" si="15"/>
        <v>---</v>
      </c>
      <c r="AO19" s="195">
        <f>'Bemeneti adatok'!T49</f>
        <v>0</v>
      </c>
      <c r="AP19" s="85" t="str">
        <f t="shared" si="16"/>
        <v>---</v>
      </c>
      <c r="AQ19" s="156" t="str">
        <f t="shared" si="23"/>
        <v>---</v>
      </c>
      <c r="AR19" s="85"/>
    </row>
    <row r="20" spans="1:44" x14ac:dyDescent="0.2">
      <c r="A20" s="315" t="s">
        <v>45</v>
      </c>
      <c r="B20" s="156" t="s">
        <v>15</v>
      </c>
      <c r="C20" s="251" t="s">
        <v>33</v>
      </c>
      <c r="D20" s="252"/>
      <c r="E20" s="251" t="s">
        <v>200</v>
      </c>
      <c r="F20" s="80">
        <f>'Bemeneti adatok'!D50</f>
        <v>1.2</v>
      </c>
      <c r="G20" s="81" t="str">
        <f>IFERROR(IF(C20="szakképző iskola",VLOOKUP(D20,Segédtábla!$B$44:$D$49,2,FALSE),VLOOKUP(D20,Segédtábla!$B$44:$D$49,3,FALSE)),"---")</f>
        <v>---</v>
      </c>
      <c r="H20" s="82" t="str">
        <f t="shared" si="17"/>
        <v>---</v>
      </c>
      <c r="I20" s="140" t="str">
        <f t="shared" si="0"/>
        <v>---</v>
      </c>
      <c r="J20" s="84" t="str">
        <f>IFERROR(IF($E20="nagykorú",K$12*'Bemeneti adatok'!G50*'Bemeneti adatok'!F50*8,K$12*'Bemeneti adatok'!G50*'Bemeneti adatok'!F50*7),"---")</f>
        <v>---</v>
      </c>
      <c r="K20" s="85" t="str">
        <f t="shared" si="1"/>
        <v>---</v>
      </c>
      <c r="L20" s="195">
        <f>'Bemeneti adatok'!E50</f>
        <v>0</v>
      </c>
      <c r="M20" s="141" t="str">
        <f t="shared" si="18"/>
        <v>---</v>
      </c>
      <c r="N20" s="83" t="str">
        <f t="shared" si="2"/>
        <v>---</v>
      </c>
      <c r="O20" s="84" t="str">
        <f>IFERROR(IF($E20="nagykorú",P$12*'Bemeneti adatok'!I50*'Bemeneti adatok'!J50*8,P$12*'Bemeneti adatok'!I50*'Bemeneti adatok'!J50*7),"---")</f>
        <v>---</v>
      </c>
      <c r="P20" s="85" t="str">
        <f t="shared" si="3"/>
        <v>---</v>
      </c>
      <c r="Q20" s="195">
        <f>'Bemeneti adatok'!H50</f>
        <v>0</v>
      </c>
      <c r="R20" s="85" t="str">
        <f t="shared" si="4"/>
        <v>---</v>
      </c>
      <c r="S20" s="156" t="str">
        <f t="shared" si="19"/>
        <v>---</v>
      </c>
      <c r="T20" s="140" t="str">
        <f t="shared" si="5"/>
        <v>---</v>
      </c>
      <c r="U20" s="84" t="str">
        <f>IFERROR(IF($E20="nagykorú",V$12*'Bemeneti adatok'!L50*'Bemeneti adatok'!M50*8,V$12*'Bemeneti adatok'!L50*'Bemeneti adatok'!M50*7),"---")</f>
        <v>---</v>
      </c>
      <c r="V20" s="85" t="str">
        <f t="shared" si="6"/>
        <v>---</v>
      </c>
      <c r="W20" s="195">
        <f>'Bemeneti adatok'!K50</f>
        <v>0</v>
      </c>
      <c r="X20" s="85" t="str">
        <f t="shared" si="7"/>
        <v>---</v>
      </c>
      <c r="Y20" s="156" t="str">
        <f t="shared" si="20"/>
        <v>---</v>
      </c>
      <c r="Z20" s="140" t="str">
        <f t="shared" si="8"/>
        <v>---</v>
      </c>
      <c r="AA20" s="84" t="str">
        <f>IFERROR(IF($E20="nagykorú",AB$12*'Bemeneti adatok'!O50*'Bemeneti adatok'!P50*8,AB$12*'Bemeneti adatok'!O50*'Bemeneti adatok'!P50*7),"---")</f>
        <v>---</v>
      </c>
      <c r="AB20" s="85" t="str">
        <f t="shared" si="9"/>
        <v>---</v>
      </c>
      <c r="AC20" s="195">
        <f>'Bemeneti adatok'!N50</f>
        <v>0</v>
      </c>
      <c r="AD20" s="85" t="str">
        <f t="shared" si="10"/>
        <v>---</v>
      </c>
      <c r="AE20" s="156" t="str">
        <f t="shared" si="21"/>
        <v>---</v>
      </c>
      <c r="AF20" s="140" t="str">
        <f t="shared" si="11"/>
        <v>---</v>
      </c>
      <c r="AG20" s="84" t="str">
        <f>IFERROR(IF($E20="nagykorú",AH$12*'Bemeneti adatok'!R50*'Bemeneti adatok'!S50*8,AH$12*'Bemeneti adatok'!R50*'Bemeneti adatok'!S50*7),"---")</f>
        <v>---</v>
      </c>
      <c r="AH20" s="85" t="str">
        <f t="shared" si="12"/>
        <v>---</v>
      </c>
      <c r="AI20" s="195">
        <f>'Bemeneti adatok'!Q50</f>
        <v>0</v>
      </c>
      <c r="AJ20" s="85" t="str">
        <f t="shared" si="13"/>
        <v>---</v>
      </c>
      <c r="AK20" s="156" t="str">
        <f t="shared" si="22"/>
        <v>---</v>
      </c>
      <c r="AL20" s="140" t="str">
        <f t="shared" si="14"/>
        <v>---</v>
      </c>
      <c r="AM20" s="84" t="str">
        <f>IFERROR(IF($E20="nagykorú",AN$12*'Bemeneti adatok'!U50*'Bemeneti adatok'!V50*8,AN$12*'Bemeneti adatok'!U50*'Bemeneti adatok'!V50*7),"---")</f>
        <v>---</v>
      </c>
      <c r="AN20" s="85" t="str">
        <f t="shared" si="15"/>
        <v>---</v>
      </c>
      <c r="AO20" s="195">
        <f>'Bemeneti adatok'!T50</f>
        <v>0</v>
      </c>
      <c r="AP20" s="85" t="str">
        <f t="shared" si="16"/>
        <v>---</v>
      </c>
      <c r="AQ20" s="156" t="str">
        <f t="shared" si="23"/>
        <v>---</v>
      </c>
      <c r="AR20" s="85"/>
    </row>
    <row r="21" spans="1:44" x14ac:dyDescent="0.2">
      <c r="A21" s="315"/>
      <c r="B21" s="156" t="s">
        <v>16</v>
      </c>
      <c r="C21" s="251" t="s">
        <v>33</v>
      </c>
      <c r="D21" s="252"/>
      <c r="E21" s="251" t="s">
        <v>202</v>
      </c>
      <c r="F21" s="80">
        <f>'Bemeneti adatok'!D51</f>
        <v>1</v>
      </c>
      <c r="G21" s="81" t="str">
        <f>IFERROR(IF(C21="szakképző iskola",VLOOKUP(D21,Segédtábla!$B$44:$D$49,2,FALSE),VLOOKUP(D21,Segédtábla!$B$44:$D$49,3,FALSE)),"---")</f>
        <v>---</v>
      </c>
      <c r="H21" s="82" t="str">
        <f t="shared" si="17"/>
        <v>---</v>
      </c>
      <c r="I21" s="140" t="str">
        <f t="shared" si="0"/>
        <v>---</v>
      </c>
      <c r="J21" s="84" t="str">
        <f>IFERROR(IF($E21="nagykorú",K$12*'Bemeneti adatok'!G51*'Bemeneti adatok'!F51*8,K$12*'Bemeneti adatok'!G51*'Bemeneti adatok'!F51*7),"---")</f>
        <v>---</v>
      </c>
      <c r="K21" s="85" t="str">
        <f t="shared" si="1"/>
        <v>---</v>
      </c>
      <c r="L21" s="195">
        <f>'Bemeneti adatok'!E51</f>
        <v>0</v>
      </c>
      <c r="M21" s="141" t="str">
        <f t="shared" si="18"/>
        <v>---</v>
      </c>
      <c r="N21" s="83" t="str">
        <f t="shared" si="2"/>
        <v>---</v>
      </c>
      <c r="O21" s="84" t="str">
        <f>IFERROR(IF($E21="nagykorú",P$12*'Bemeneti adatok'!I51*'Bemeneti adatok'!J51*8,P$12*'Bemeneti adatok'!I51*'Bemeneti adatok'!J51*7),"---")</f>
        <v>---</v>
      </c>
      <c r="P21" s="85" t="str">
        <f t="shared" si="3"/>
        <v>---</v>
      </c>
      <c r="Q21" s="195">
        <f>'Bemeneti adatok'!H51</f>
        <v>0</v>
      </c>
      <c r="R21" s="85" t="str">
        <f t="shared" si="4"/>
        <v>---</v>
      </c>
      <c r="S21" s="156" t="str">
        <f t="shared" si="19"/>
        <v>---</v>
      </c>
      <c r="T21" s="140" t="str">
        <f t="shared" si="5"/>
        <v>---</v>
      </c>
      <c r="U21" s="84" t="str">
        <f>IFERROR(IF($E21="nagykorú",V$12*'Bemeneti adatok'!L51*'Bemeneti adatok'!M51*8,V$12*'Bemeneti adatok'!L51*'Bemeneti adatok'!M51*7),"---")</f>
        <v>---</v>
      </c>
      <c r="V21" s="85" t="str">
        <f t="shared" si="6"/>
        <v>---</v>
      </c>
      <c r="W21" s="195">
        <f>'Bemeneti adatok'!K51</f>
        <v>0</v>
      </c>
      <c r="X21" s="85" t="str">
        <f t="shared" si="7"/>
        <v>---</v>
      </c>
      <c r="Y21" s="156" t="str">
        <f t="shared" si="20"/>
        <v>---</v>
      </c>
      <c r="Z21" s="140" t="str">
        <f t="shared" si="8"/>
        <v>---</v>
      </c>
      <c r="AA21" s="84" t="str">
        <f>IFERROR(IF($E21="nagykorú",AB$12*'Bemeneti adatok'!O51*'Bemeneti adatok'!P51*8,AB$12*'Bemeneti adatok'!O51*'Bemeneti adatok'!P51*7),"---")</f>
        <v>---</v>
      </c>
      <c r="AB21" s="85" t="str">
        <f t="shared" si="9"/>
        <v>---</v>
      </c>
      <c r="AC21" s="195">
        <f>'Bemeneti adatok'!N51</f>
        <v>0</v>
      </c>
      <c r="AD21" s="85" t="str">
        <f t="shared" si="10"/>
        <v>---</v>
      </c>
      <c r="AE21" s="156" t="str">
        <f t="shared" si="21"/>
        <v>---</v>
      </c>
      <c r="AF21" s="140" t="str">
        <f t="shared" si="11"/>
        <v>---</v>
      </c>
      <c r="AG21" s="84" t="str">
        <f>IFERROR(IF($E21="nagykorú",AH$12*'Bemeneti adatok'!R51*'Bemeneti adatok'!S51*8,AH$12*'Bemeneti adatok'!R51*'Bemeneti adatok'!S51*7),"---")</f>
        <v>---</v>
      </c>
      <c r="AH21" s="85" t="str">
        <f t="shared" si="12"/>
        <v>---</v>
      </c>
      <c r="AI21" s="195">
        <f>'Bemeneti adatok'!Q51</f>
        <v>0</v>
      </c>
      <c r="AJ21" s="85" t="str">
        <f t="shared" si="13"/>
        <v>---</v>
      </c>
      <c r="AK21" s="156" t="str">
        <f t="shared" si="22"/>
        <v>---</v>
      </c>
      <c r="AL21" s="140" t="str">
        <f t="shared" si="14"/>
        <v>---</v>
      </c>
      <c r="AM21" s="84" t="str">
        <f>IFERROR(IF($E21="nagykorú",AN$12*'Bemeneti adatok'!U51*'Bemeneti adatok'!V51*8,AN$12*'Bemeneti adatok'!U51*'Bemeneti adatok'!V51*7),"---")</f>
        <v>---</v>
      </c>
      <c r="AN21" s="85" t="str">
        <f t="shared" si="15"/>
        <v>---</v>
      </c>
      <c r="AO21" s="195">
        <f>'Bemeneti adatok'!T51</f>
        <v>0</v>
      </c>
      <c r="AP21" s="85" t="str">
        <f t="shared" si="16"/>
        <v>---</v>
      </c>
      <c r="AQ21" s="156" t="str">
        <f t="shared" si="23"/>
        <v>---</v>
      </c>
      <c r="AR21" s="85"/>
    </row>
    <row r="22" spans="1:44" x14ac:dyDescent="0.2">
      <c r="A22" s="315"/>
      <c r="B22" s="156" t="s">
        <v>19</v>
      </c>
      <c r="C22" s="251" t="s">
        <v>33</v>
      </c>
      <c r="D22" s="252"/>
      <c r="E22" s="251" t="s">
        <v>200</v>
      </c>
      <c r="F22" s="80">
        <f>'Bemeneti adatok'!D52</f>
        <v>1</v>
      </c>
      <c r="G22" s="81" t="str">
        <f>IFERROR(IF(C22="szakképző iskola",VLOOKUP(D22,Segédtábla!$B$44:$D$49,2,FALSE),VLOOKUP(D22,Segédtábla!$B$44:$D$49,3,FALSE)),"---")</f>
        <v>---</v>
      </c>
      <c r="H22" s="82" t="str">
        <f t="shared" si="17"/>
        <v>---</v>
      </c>
      <c r="I22" s="140" t="str">
        <f t="shared" si="0"/>
        <v>---</v>
      </c>
      <c r="J22" s="84" t="str">
        <f>IFERROR(IF($E22="nagykorú",K$12*'Bemeneti adatok'!G52*'Bemeneti adatok'!F52*8,K$12*'Bemeneti adatok'!G52*'Bemeneti adatok'!F52*7),"---")</f>
        <v>---</v>
      </c>
      <c r="K22" s="85" t="str">
        <f t="shared" si="1"/>
        <v>---</v>
      </c>
      <c r="L22" s="195">
        <f>'Bemeneti adatok'!E52</f>
        <v>0</v>
      </c>
      <c r="M22" s="141" t="str">
        <f t="shared" si="18"/>
        <v>---</v>
      </c>
      <c r="N22" s="83" t="str">
        <f t="shared" si="2"/>
        <v>---</v>
      </c>
      <c r="O22" s="84" t="str">
        <f>IFERROR(IF($E22="nagykorú",P$12*'Bemeneti adatok'!I52*'Bemeneti adatok'!J52*8,P$12*'Bemeneti adatok'!I52*'Bemeneti adatok'!J52*7),"---")</f>
        <v>---</v>
      </c>
      <c r="P22" s="85" t="str">
        <f t="shared" si="3"/>
        <v>---</v>
      </c>
      <c r="Q22" s="195">
        <f>'Bemeneti adatok'!H52</f>
        <v>0</v>
      </c>
      <c r="R22" s="85" t="str">
        <f t="shared" si="4"/>
        <v>---</v>
      </c>
      <c r="S22" s="156" t="str">
        <f t="shared" si="19"/>
        <v>---</v>
      </c>
      <c r="T22" s="140" t="str">
        <f t="shared" si="5"/>
        <v>---</v>
      </c>
      <c r="U22" s="84" t="str">
        <f>IFERROR(IF($E22="nagykorú",V$12*'Bemeneti adatok'!L52*'Bemeneti adatok'!M52*8,V$12*'Bemeneti adatok'!L52*'Bemeneti adatok'!M52*7),"---")</f>
        <v>---</v>
      </c>
      <c r="V22" s="85" t="str">
        <f t="shared" si="6"/>
        <v>---</v>
      </c>
      <c r="W22" s="195">
        <f>'Bemeneti adatok'!K52</f>
        <v>0</v>
      </c>
      <c r="X22" s="85" t="str">
        <f t="shared" si="7"/>
        <v>---</v>
      </c>
      <c r="Y22" s="156" t="str">
        <f t="shared" si="20"/>
        <v>---</v>
      </c>
      <c r="Z22" s="140" t="str">
        <f t="shared" si="8"/>
        <v>---</v>
      </c>
      <c r="AA22" s="84" t="str">
        <f>IFERROR(IF($E22="nagykorú",AB$12*'Bemeneti adatok'!O52*'Bemeneti adatok'!P52*8,AB$12*'Bemeneti adatok'!O52*'Bemeneti adatok'!P52*7),"---")</f>
        <v>---</v>
      </c>
      <c r="AB22" s="85" t="str">
        <f t="shared" si="9"/>
        <v>---</v>
      </c>
      <c r="AC22" s="195">
        <f>'Bemeneti adatok'!N52</f>
        <v>0</v>
      </c>
      <c r="AD22" s="85" t="str">
        <f t="shared" si="10"/>
        <v>---</v>
      </c>
      <c r="AE22" s="156" t="str">
        <f t="shared" si="21"/>
        <v>---</v>
      </c>
      <c r="AF22" s="140" t="str">
        <f t="shared" si="11"/>
        <v>---</v>
      </c>
      <c r="AG22" s="84" t="str">
        <f>IFERROR(IF($E22="nagykorú",AH$12*'Bemeneti adatok'!R52*'Bemeneti adatok'!S52*8,AH$12*'Bemeneti adatok'!R52*'Bemeneti adatok'!S52*7),"---")</f>
        <v>---</v>
      </c>
      <c r="AH22" s="85" t="str">
        <f t="shared" si="12"/>
        <v>---</v>
      </c>
      <c r="AI22" s="195">
        <f>'Bemeneti adatok'!Q52</f>
        <v>0</v>
      </c>
      <c r="AJ22" s="85" t="str">
        <f t="shared" si="13"/>
        <v>---</v>
      </c>
      <c r="AK22" s="156" t="str">
        <f t="shared" si="22"/>
        <v>---</v>
      </c>
      <c r="AL22" s="140" t="str">
        <f t="shared" si="14"/>
        <v>---</v>
      </c>
      <c r="AM22" s="84" t="str">
        <f>IFERROR(IF($E22="nagykorú",AN$12*'Bemeneti adatok'!U52*'Bemeneti adatok'!V52*8,AN$12*'Bemeneti adatok'!U52*'Bemeneti adatok'!V52*7),"---")</f>
        <v>---</v>
      </c>
      <c r="AN22" s="85" t="str">
        <f t="shared" si="15"/>
        <v>---</v>
      </c>
      <c r="AO22" s="195">
        <f>'Bemeneti adatok'!T52</f>
        <v>0</v>
      </c>
      <c r="AP22" s="85" t="str">
        <f t="shared" si="16"/>
        <v>---</v>
      </c>
      <c r="AQ22" s="156" t="str">
        <f t="shared" si="23"/>
        <v>---</v>
      </c>
      <c r="AR22" s="85"/>
    </row>
    <row r="23" spans="1:44" x14ac:dyDescent="0.2">
      <c r="A23" s="315"/>
      <c r="B23" s="156" t="s">
        <v>46</v>
      </c>
      <c r="C23" s="251" t="s">
        <v>33</v>
      </c>
      <c r="D23" s="252"/>
      <c r="E23" s="251" t="s">
        <v>200</v>
      </c>
      <c r="F23" s="80">
        <f>'Bemeneti adatok'!D53</f>
        <v>0.8</v>
      </c>
      <c r="G23" s="81" t="str">
        <f>IFERROR(IF(C23="szakképző iskola",VLOOKUP(D23,Segédtábla!$B$44:$D$49,2,FALSE),VLOOKUP(D23,Segédtábla!$B$44:$D$49,3,FALSE)),"---")</f>
        <v>---</v>
      </c>
      <c r="H23" s="82" t="str">
        <f t="shared" si="17"/>
        <v>---</v>
      </c>
      <c r="I23" s="140" t="str">
        <f t="shared" si="0"/>
        <v>---</v>
      </c>
      <c r="J23" s="84" t="str">
        <f>IFERROR(IF($E23="nagykorú",K$12*'Bemeneti adatok'!G53*'Bemeneti adatok'!F53*8,K$12*'Bemeneti adatok'!G53*'Bemeneti adatok'!F53*7),"---")</f>
        <v>---</v>
      </c>
      <c r="K23" s="85" t="str">
        <f t="shared" si="1"/>
        <v>---</v>
      </c>
      <c r="L23" s="195">
        <f>'Bemeneti adatok'!E53</f>
        <v>0</v>
      </c>
      <c r="M23" s="141" t="str">
        <f t="shared" si="18"/>
        <v>---</v>
      </c>
      <c r="N23" s="83" t="str">
        <f t="shared" si="2"/>
        <v>---</v>
      </c>
      <c r="O23" s="84" t="str">
        <f>IFERROR(IF($E23="nagykorú",P$12*'Bemeneti adatok'!I53*'Bemeneti adatok'!J53*8,P$12*'Bemeneti adatok'!I53*'Bemeneti adatok'!J53*7),"---")</f>
        <v>---</v>
      </c>
      <c r="P23" s="85" t="str">
        <f t="shared" si="3"/>
        <v>---</v>
      </c>
      <c r="Q23" s="195">
        <f>'Bemeneti adatok'!H53</f>
        <v>0</v>
      </c>
      <c r="R23" s="85" t="str">
        <f t="shared" si="4"/>
        <v>---</v>
      </c>
      <c r="S23" s="156" t="str">
        <f t="shared" si="19"/>
        <v>---</v>
      </c>
      <c r="T23" s="140" t="str">
        <f t="shared" si="5"/>
        <v>---</v>
      </c>
      <c r="U23" s="84" t="str">
        <f>IFERROR(IF($E23="nagykorú",V$12*'Bemeneti adatok'!L53*'Bemeneti adatok'!M53*8,V$12*'Bemeneti adatok'!L53*'Bemeneti adatok'!M53*7),"---")</f>
        <v>---</v>
      </c>
      <c r="V23" s="85" t="str">
        <f t="shared" si="6"/>
        <v>---</v>
      </c>
      <c r="W23" s="195">
        <f>'Bemeneti adatok'!K53</f>
        <v>0</v>
      </c>
      <c r="X23" s="85" t="str">
        <f t="shared" si="7"/>
        <v>---</v>
      </c>
      <c r="Y23" s="156" t="str">
        <f t="shared" si="20"/>
        <v>---</v>
      </c>
      <c r="Z23" s="140" t="str">
        <f t="shared" si="8"/>
        <v>---</v>
      </c>
      <c r="AA23" s="84" t="str">
        <f>IFERROR(IF($E23="nagykorú",AB$12*'Bemeneti adatok'!O53*'Bemeneti adatok'!P53*8,AB$12*'Bemeneti adatok'!O53*'Bemeneti adatok'!P53*7),"---")</f>
        <v>---</v>
      </c>
      <c r="AB23" s="85" t="str">
        <f t="shared" si="9"/>
        <v>---</v>
      </c>
      <c r="AC23" s="195">
        <f>'Bemeneti adatok'!N53</f>
        <v>0</v>
      </c>
      <c r="AD23" s="85" t="str">
        <f t="shared" si="10"/>
        <v>---</v>
      </c>
      <c r="AE23" s="156" t="str">
        <f t="shared" si="21"/>
        <v>---</v>
      </c>
      <c r="AF23" s="140" t="str">
        <f t="shared" si="11"/>
        <v>---</v>
      </c>
      <c r="AG23" s="84" t="str">
        <f>IFERROR(IF($E23="nagykorú",AH$12*'Bemeneti adatok'!R53*'Bemeneti adatok'!S53*8,AH$12*'Bemeneti adatok'!R53*'Bemeneti adatok'!S53*7),"---")</f>
        <v>---</v>
      </c>
      <c r="AH23" s="85" t="str">
        <f t="shared" si="12"/>
        <v>---</v>
      </c>
      <c r="AI23" s="195">
        <f>'Bemeneti adatok'!Q53</f>
        <v>0</v>
      </c>
      <c r="AJ23" s="85" t="str">
        <f t="shared" si="13"/>
        <v>---</v>
      </c>
      <c r="AK23" s="156" t="str">
        <f t="shared" si="22"/>
        <v>---</v>
      </c>
      <c r="AL23" s="140" t="str">
        <f t="shared" si="14"/>
        <v>---</v>
      </c>
      <c r="AM23" s="84" t="str">
        <f>IFERROR(IF($E23="nagykorú",AN$12*'Bemeneti adatok'!U53*'Bemeneti adatok'!V53*8,AN$12*'Bemeneti adatok'!U53*'Bemeneti adatok'!V53*7),"---")</f>
        <v>---</v>
      </c>
      <c r="AN23" s="85" t="str">
        <f t="shared" si="15"/>
        <v>---</v>
      </c>
      <c r="AO23" s="195">
        <f>'Bemeneti adatok'!T53</f>
        <v>0</v>
      </c>
      <c r="AP23" s="85" t="str">
        <f t="shared" si="16"/>
        <v>---</v>
      </c>
      <c r="AQ23" s="156" t="str">
        <f t="shared" si="23"/>
        <v>---</v>
      </c>
      <c r="AR23" s="85"/>
    </row>
    <row r="24" spans="1:44" ht="26.45" customHeight="1" x14ac:dyDescent="0.2">
      <c r="A24" s="179" t="s">
        <v>265</v>
      </c>
      <c r="B24" s="74" t="s">
        <v>283</v>
      </c>
      <c r="C24" s="252"/>
      <c r="D24" s="252"/>
      <c r="E24" s="251" t="s">
        <v>200</v>
      </c>
      <c r="F24" s="80">
        <f>'Bemeneti adatok'!D54</f>
        <v>1</v>
      </c>
      <c r="G24" s="81" t="str">
        <f>IFERROR(IF(C24="szakképző iskola",VLOOKUP(D24,Segédtábla!$B$44:$D$49,2,FALSE),VLOOKUP(D24,Segédtábla!$B$44:$D$49,3,FALSE)),"---")</f>
        <v>---</v>
      </c>
      <c r="H24" s="82" t="str">
        <f t="shared" si="17"/>
        <v>---</v>
      </c>
      <c r="I24" s="140" t="str">
        <f t="shared" si="0"/>
        <v>---</v>
      </c>
      <c r="J24" s="84" t="str">
        <f>IFERROR(IF($E24="nagykorú",K$12*'Bemeneti adatok'!G54*'Bemeneti adatok'!F54*8,K$12*'Bemeneti adatok'!G54*'Bemeneti adatok'!F54*7),"---")</f>
        <v>---</v>
      </c>
      <c r="K24" s="85" t="str">
        <f t="shared" si="1"/>
        <v>---</v>
      </c>
      <c r="L24" s="195">
        <f>'Bemeneti adatok'!E54</f>
        <v>0</v>
      </c>
      <c r="M24" s="141" t="str">
        <f t="shared" si="18"/>
        <v>---</v>
      </c>
      <c r="N24" s="83" t="str">
        <f t="shared" si="2"/>
        <v>---</v>
      </c>
      <c r="O24" s="84" t="str">
        <f>IFERROR(IF($E24="nagykorú",P$12*'Bemeneti adatok'!I54*'Bemeneti adatok'!J54*8,P$12*'Bemeneti adatok'!I54*'Bemeneti adatok'!J54*7),"---")</f>
        <v>---</v>
      </c>
      <c r="P24" s="85" t="str">
        <f t="shared" si="3"/>
        <v>---</v>
      </c>
      <c r="Q24" s="195">
        <f>'Bemeneti adatok'!H54</f>
        <v>0</v>
      </c>
      <c r="R24" s="85" t="str">
        <f t="shared" si="4"/>
        <v>---</v>
      </c>
      <c r="S24" s="156" t="str">
        <f t="shared" si="19"/>
        <v>---</v>
      </c>
      <c r="T24" s="140" t="str">
        <f t="shared" si="5"/>
        <v>---</v>
      </c>
      <c r="U24" s="84" t="str">
        <f>IFERROR(IF($E24="nagykorú",V$12*'Bemeneti adatok'!L54*'Bemeneti adatok'!M54*8,V$12*'Bemeneti adatok'!L54*'Bemeneti adatok'!M54*7),"---")</f>
        <v>---</v>
      </c>
      <c r="V24" s="85" t="str">
        <f t="shared" si="6"/>
        <v>---</v>
      </c>
      <c r="W24" s="195">
        <f>'Bemeneti adatok'!K54</f>
        <v>0</v>
      </c>
      <c r="X24" s="85" t="str">
        <f t="shared" si="7"/>
        <v>---</v>
      </c>
      <c r="Y24" s="156" t="str">
        <f t="shared" si="20"/>
        <v>---</v>
      </c>
      <c r="Z24" s="140" t="str">
        <f t="shared" si="8"/>
        <v>---</v>
      </c>
      <c r="AA24" s="84" t="str">
        <f>IFERROR(IF($E24="nagykorú",AB$12*'Bemeneti adatok'!O54*'Bemeneti adatok'!P54*8,AB$12*'Bemeneti adatok'!O54*'Bemeneti adatok'!P54*7),"---")</f>
        <v>---</v>
      </c>
      <c r="AB24" s="85" t="str">
        <f t="shared" si="9"/>
        <v>---</v>
      </c>
      <c r="AC24" s="195">
        <f>'Bemeneti adatok'!N54</f>
        <v>0</v>
      </c>
      <c r="AD24" s="85" t="str">
        <f t="shared" si="10"/>
        <v>---</v>
      </c>
      <c r="AE24" s="156" t="str">
        <f t="shared" si="21"/>
        <v>---</v>
      </c>
      <c r="AF24" s="140" t="str">
        <f t="shared" si="11"/>
        <v>---</v>
      </c>
      <c r="AG24" s="84" t="str">
        <f>IFERROR(IF($E24="nagykorú",AH$12*'Bemeneti adatok'!R54*'Bemeneti adatok'!S54*8,AH$12*'Bemeneti adatok'!R54*'Bemeneti adatok'!S54*7),"---")</f>
        <v>---</v>
      </c>
      <c r="AH24" s="85" t="str">
        <f t="shared" si="12"/>
        <v>---</v>
      </c>
      <c r="AI24" s="195">
        <f>'Bemeneti adatok'!Q54</f>
        <v>0</v>
      </c>
      <c r="AJ24" s="85" t="str">
        <f t="shared" si="13"/>
        <v>---</v>
      </c>
      <c r="AK24" s="156" t="str">
        <f t="shared" si="22"/>
        <v>---</v>
      </c>
      <c r="AL24" s="140" t="str">
        <f t="shared" si="14"/>
        <v>---</v>
      </c>
      <c r="AM24" s="84" t="str">
        <f>IFERROR(IF($E24="nagykorú",AN$12*'Bemeneti adatok'!U54*'Bemeneti adatok'!V54*8,AN$12*'Bemeneti adatok'!U54*'Bemeneti adatok'!V54*7),"---")</f>
        <v>---</v>
      </c>
      <c r="AN24" s="85" t="str">
        <f t="shared" si="15"/>
        <v>---</v>
      </c>
      <c r="AO24" s="195">
        <f>'Bemeneti adatok'!T54</f>
        <v>0</v>
      </c>
      <c r="AP24" s="85" t="str">
        <f t="shared" si="16"/>
        <v>---</v>
      </c>
      <c r="AQ24" s="156" t="str">
        <f t="shared" si="23"/>
        <v>---</v>
      </c>
      <c r="AR24" s="85"/>
    </row>
    <row r="25" spans="1:44" ht="27.6" customHeight="1" x14ac:dyDescent="0.2">
      <c r="A25" s="179" t="s">
        <v>279</v>
      </c>
      <c r="B25" s="74" t="s">
        <v>283</v>
      </c>
      <c r="C25" s="252"/>
      <c r="D25" s="252"/>
      <c r="E25" s="251" t="s">
        <v>200</v>
      </c>
      <c r="F25" s="80">
        <f>'Bemeneti adatok'!D55</f>
        <v>1</v>
      </c>
      <c r="G25" s="81" t="str">
        <f>IFERROR(IF(C25="szakképző iskola",VLOOKUP(D25,Segédtábla!$B$44:$D$49,2,FALSE),VLOOKUP(D25,Segédtábla!$B$44:$D$49,3,FALSE)),"---")</f>
        <v>---</v>
      </c>
      <c r="H25" s="82" t="str">
        <f t="shared" si="17"/>
        <v>---</v>
      </c>
      <c r="I25" s="140" t="str">
        <f>IFERROR(('Bemeneti adatok'!$E$31*Bevétel!$H$25)/Bevétel!K$11,"---")</f>
        <v>---</v>
      </c>
      <c r="J25" s="84" t="str">
        <f>IFERROR(K$12*'Bemeneti adatok'!F55*'Bemeneti adatok'!G55,"---")</f>
        <v>---</v>
      </c>
      <c r="K25" s="85" t="str">
        <f>IFERROR(I25*J25,"---")</f>
        <v>---</v>
      </c>
      <c r="L25" s="195">
        <f>'Bemeneti adatok'!E55</f>
        <v>0</v>
      </c>
      <c r="M25" s="141" t="str">
        <f t="shared" si="18"/>
        <v>---</v>
      </c>
      <c r="N25" s="140" t="str">
        <f>IFERROR(('Bemeneti adatok'!$E$31*Bevétel!$H$25)/Bevétel!P$11,"---")</f>
        <v>---</v>
      </c>
      <c r="O25" s="84" t="str">
        <f>IFERROR(P$12*'Bemeneti adatok'!I55*'Bemeneti adatok'!J55,"---")</f>
        <v>---</v>
      </c>
      <c r="P25" s="85" t="str">
        <f t="shared" si="3"/>
        <v>---</v>
      </c>
      <c r="Q25" s="195">
        <f>'Bemeneti adatok'!H55</f>
        <v>0</v>
      </c>
      <c r="R25" s="85" t="str">
        <f t="shared" si="4"/>
        <v>---</v>
      </c>
      <c r="S25" s="156" t="str">
        <f t="shared" si="19"/>
        <v>---</v>
      </c>
      <c r="T25" s="140" t="str">
        <f>IFERROR(('Bemeneti adatok'!$E$31*Bevétel!$H$25)/Bevétel!V$11,"---")</f>
        <v>---</v>
      </c>
      <c r="U25" s="84" t="str">
        <f>IFERROR(V$12*'Bemeneti adatok'!L55*'Bemeneti adatok'!M55,"---")</f>
        <v>---</v>
      </c>
      <c r="V25" s="85" t="str">
        <f t="shared" si="6"/>
        <v>---</v>
      </c>
      <c r="W25" s="195">
        <f>'Bemeneti adatok'!K55</f>
        <v>0</v>
      </c>
      <c r="X25" s="85" t="str">
        <f t="shared" si="7"/>
        <v>---</v>
      </c>
      <c r="Y25" s="156" t="str">
        <f t="shared" si="20"/>
        <v>---</v>
      </c>
      <c r="Z25" s="140" t="str">
        <f>IFERROR(('Bemeneti adatok'!$E$31*Bevétel!$H$25)/Bevétel!AB$11,"---")</f>
        <v>---</v>
      </c>
      <c r="AA25" s="84" t="str">
        <f>IFERROR(AB$12*'Bemeneti adatok'!O55*'Bemeneti adatok'!P55,"---")</f>
        <v>---</v>
      </c>
      <c r="AB25" s="85" t="str">
        <f t="shared" si="9"/>
        <v>---</v>
      </c>
      <c r="AC25" s="195">
        <f>'Bemeneti adatok'!N55</f>
        <v>0</v>
      </c>
      <c r="AD25" s="85" t="str">
        <f t="shared" si="10"/>
        <v>---</v>
      </c>
      <c r="AE25" s="156" t="str">
        <f t="shared" si="21"/>
        <v>---</v>
      </c>
      <c r="AF25" s="140" t="str">
        <f>IFERROR(('Bemeneti adatok'!$E$31*Bevétel!$H$25)/Bevétel!AH$11,"---")</f>
        <v>---</v>
      </c>
      <c r="AG25" s="84" t="str">
        <f>IFERROR(AH$12*'Bemeneti adatok'!R55*'Bemeneti adatok'!S55,"---")</f>
        <v>---</v>
      </c>
      <c r="AH25" s="85" t="str">
        <f t="shared" si="12"/>
        <v>---</v>
      </c>
      <c r="AI25" s="195">
        <f>'Bemeneti adatok'!Q55</f>
        <v>0</v>
      </c>
      <c r="AJ25" s="85" t="str">
        <f t="shared" si="13"/>
        <v>---</v>
      </c>
      <c r="AK25" s="156" t="str">
        <f t="shared" si="22"/>
        <v>---</v>
      </c>
      <c r="AL25" s="140" t="str">
        <f>IFERROR(('Bemeneti adatok'!$E$31*Bevétel!$H$25)/Bevétel!AN$11,"---")</f>
        <v>---</v>
      </c>
      <c r="AM25" s="84" t="str">
        <f>IFERROR(AN$12*'Bemeneti adatok'!U55*'Bemeneti adatok'!V55,"---")</f>
        <v>---</v>
      </c>
      <c r="AN25" s="85" t="str">
        <f t="shared" si="15"/>
        <v>---</v>
      </c>
      <c r="AO25" s="195">
        <f>'Bemeneti adatok'!T55</f>
        <v>0</v>
      </c>
      <c r="AP25" s="85" t="str">
        <f t="shared" si="16"/>
        <v>---</v>
      </c>
      <c r="AQ25" s="156" t="str">
        <f t="shared" si="23"/>
        <v>---</v>
      </c>
      <c r="AR25" s="85"/>
    </row>
    <row r="26" spans="1:44" s="90" customFormat="1" x14ac:dyDescent="0.2">
      <c r="A26" s="87" t="s">
        <v>167</v>
      </c>
      <c r="F26" s="197"/>
      <c r="G26" s="197"/>
      <c r="H26" s="197"/>
      <c r="I26" s="198"/>
      <c r="J26" s="196"/>
      <c r="K26" s="196"/>
      <c r="L26" s="196"/>
      <c r="M26" s="199">
        <f>SUM(M14:M25)</f>
        <v>0</v>
      </c>
      <c r="N26" s="197"/>
      <c r="O26" s="197"/>
      <c r="P26" s="197"/>
      <c r="Q26" s="197"/>
      <c r="R26" s="196">
        <f>SUM(R14:R25)</f>
        <v>0</v>
      </c>
      <c r="S26" s="196">
        <f>SUM(S14:S25)</f>
        <v>0</v>
      </c>
      <c r="T26" s="198"/>
      <c r="U26" s="197"/>
      <c r="V26" s="197"/>
      <c r="W26" s="197"/>
      <c r="X26" s="196">
        <f>SUM(X14:X25)</f>
        <v>0</v>
      </c>
      <c r="Y26" s="196">
        <f>SUM(Y14:Y25)</f>
        <v>0</v>
      </c>
      <c r="Z26" s="198"/>
      <c r="AA26" s="197"/>
      <c r="AB26" s="197"/>
      <c r="AC26" s="197"/>
      <c r="AD26" s="196">
        <f>SUM(AD14:AD25)</f>
        <v>0</v>
      </c>
      <c r="AE26" s="196">
        <f>SUM(AE14:AE25)</f>
        <v>0</v>
      </c>
      <c r="AF26" s="198"/>
      <c r="AG26" s="197"/>
      <c r="AH26" s="197"/>
      <c r="AI26" s="197"/>
      <c r="AJ26" s="196">
        <f>SUM(AJ14:AJ25)</f>
        <v>0</v>
      </c>
      <c r="AK26" s="196">
        <f>SUM(AK14:AK25)</f>
        <v>0</v>
      </c>
      <c r="AL26" s="198"/>
      <c r="AM26" s="197"/>
      <c r="AN26" s="197"/>
      <c r="AO26" s="197"/>
      <c r="AP26" s="196">
        <f>SUM(AP14:AP25)</f>
        <v>0</v>
      </c>
      <c r="AQ26" s="196">
        <f>SUM(AQ14:AQ25)</f>
        <v>0</v>
      </c>
    </row>
    <row r="27" spans="1:44" s="90" customFormat="1" x14ac:dyDescent="0.2">
      <c r="A27" s="87"/>
      <c r="J27" s="117"/>
      <c r="K27" s="117"/>
      <c r="L27" s="117"/>
      <c r="M27" s="127"/>
      <c r="R27" s="127"/>
      <c r="W27" s="127"/>
      <c r="AB27" s="127"/>
      <c r="AG27" s="127"/>
      <c r="AL27" s="127"/>
    </row>
    <row r="28" spans="1:44" s="90" customFormat="1" x14ac:dyDescent="0.2">
      <c r="A28" s="87"/>
      <c r="J28" s="117"/>
      <c r="K28" s="117"/>
      <c r="L28" s="117"/>
      <c r="M28" s="127"/>
      <c r="R28" s="127"/>
      <c r="W28" s="127"/>
      <c r="AB28" s="127"/>
      <c r="AL28" s="127"/>
      <c r="AR28" s="127"/>
    </row>
    <row r="30" spans="1:44" ht="15" x14ac:dyDescent="0.2">
      <c r="A30" s="332" t="s">
        <v>216</v>
      </c>
      <c r="B30" s="50" t="s">
        <v>23</v>
      </c>
      <c r="C30" s="50" t="s">
        <v>18</v>
      </c>
      <c r="D30" s="135" t="s">
        <v>91</v>
      </c>
      <c r="E30" s="133"/>
      <c r="F30" s="142"/>
      <c r="G30" s="126" t="s">
        <v>0</v>
      </c>
      <c r="H30" s="133"/>
      <c r="I30" s="133"/>
      <c r="K30" s="135" t="s">
        <v>1</v>
      </c>
      <c r="L30" s="133"/>
      <c r="M30" s="133"/>
      <c r="O30" s="135" t="s">
        <v>2</v>
      </c>
      <c r="P30" s="133"/>
      <c r="Q30" s="133"/>
      <c r="S30" s="135" t="s">
        <v>3</v>
      </c>
      <c r="T30" s="133"/>
      <c r="U30" s="133"/>
      <c r="W30" s="135" t="s">
        <v>4</v>
      </c>
    </row>
    <row r="31" spans="1:44" ht="12.75" x14ac:dyDescent="0.2">
      <c r="A31" s="332"/>
      <c r="B31" s="91">
        <f>'Bemeneti adatok'!E32</f>
        <v>0.2</v>
      </c>
      <c r="C31" s="91">
        <f>'Bemeneti adatok'!E33</f>
        <v>0.9</v>
      </c>
      <c r="D31" s="137">
        <f>'Bemeneti adatok'!$E$41</f>
        <v>1900</v>
      </c>
      <c r="E31" s="132"/>
      <c r="F31" s="143"/>
      <c r="G31" s="125">
        <f>'Bemeneti adatok'!$H$41</f>
        <v>1901</v>
      </c>
      <c r="H31" s="132"/>
      <c r="I31" s="132"/>
      <c r="K31" s="137">
        <f>'Bemeneti adatok'!$K$41</f>
        <v>1902</v>
      </c>
      <c r="L31" s="132"/>
      <c r="M31" s="132"/>
      <c r="O31" s="137">
        <f>'Bemeneti adatok'!$N$41</f>
        <v>1903</v>
      </c>
      <c r="P31" s="132"/>
      <c r="Q31" s="132"/>
      <c r="S31" s="137">
        <f>'Bemeneti adatok'!$Q$41</f>
        <v>1904</v>
      </c>
      <c r="T31" s="132"/>
      <c r="U31" s="132"/>
      <c r="W31" s="137">
        <f>'Bemeneti adatok'!$T$41</f>
        <v>1905</v>
      </c>
    </row>
    <row r="32" spans="1:44" ht="48" x14ac:dyDescent="0.2">
      <c r="A32" s="67" t="s">
        <v>41</v>
      </c>
      <c r="B32" s="67" t="s">
        <v>191</v>
      </c>
      <c r="C32" s="67" t="s">
        <v>207</v>
      </c>
      <c r="D32" s="138" t="s">
        <v>203</v>
      </c>
      <c r="E32" s="67" t="s">
        <v>218</v>
      </c>
      <c r="F32" s="139" t="s">
        <v>210</v>
      </c>
      <c r="G32" s="67" t="s">
        <v>203</v>
      </c>
      <c r="H32" s="67" t="s">
        <v>218</v>
      </c>
      <c r="I32" s="67" t="s">
        <v>210</v>
      </c>
      <c r="J32" s="268" t="s">
        <v>337</v>
      </c>
      <c r="K32" s="138" t="s">
        <v>203</v>
      </c>
      <c r="L32" s="67" t="s">
        <v>218</v>
      </c>
      <c r="M32" s="268" t="s">
        <v>210</v>
      </c>
      <c r="N32" s="268" t="s">
        <v>337</v>
      </c>
      <c r="O32" s="138" t="s">
        <v>203</v>
      </c>
      <c r="P32" s="67" t="s">
        <v>218</v>
      </c>
      <c r="Q32" s="67" t="s">
        <v>210</v>
      </c>
      <c r="R32" s="268" t="s">
        <v>337</v>
      </c>
      <c r="S32" s="138" t="s">
        <v>203</v>
      </c>
      <c r="T32" s="67" t="s">
        <v>218</v>
      </c>
      <c r="U32" s="268" t="s">
        <v>210</v>
      </c>
      <c r="V32" s="268" t="s">
        <v>337</v>
      </c>
      <c r="W32" s="138" t="s">
        <v>203</v>
      </c>
      <c r="X32" s="67" t="s">
        <v>218</v>
      </c>
      <c r="Y32" s="67" t="s">
        <v>210</v>
      </c>
      <c r="Z32" s="268" t="s">
        <v>337</v>
      </c>
    </row>
    <row r="33" spans="1:26" x14ac:dyDescent="0.2">
      <c r="A33" s="161" t="s">
        <v>42</v>
      </c>
      <c r="B33" s="41" t="s">
        <v>19</v>
      </c>
      <c r="C33" s="251" t="s">
        <v>208</v>
      </c>
      <c r="D33" s="144" t="str">
        <f t="shared" ref="D33:D43" si="24">K14</f>
        <v>---</v>
      </c>
      <c r="E33" s="86" t="str">
        <f>IFERROR(_xlfn.IFS(IF('Bemeneti adatok'!F44&gt;=6,'Bemeneti adatok'!E44*$C$31,"0"),IF($C33="igen",'Bemeneti adatok'!E44*$C$31,"0")),"---")</f>
        <v>---</v>
      </c>
      <c r="F33" s="141" t="str">
        <f t="shared" ref="F33:F43" si="25">IFERROR(D33*E33*$B$31,"---")</f>
        <v>---</v>
      </c>
      <c r="G33" s="85" t="str">
        <f t="shared" ref="G33:G43" si="26">P14</f>
        <v>---</v>
      </c>
      <c r="H33" s="86" t="str">
        <f>IFERROR(_xlfn.IFS(IF('Bemeneti adatok'!I44&gt;=6,'Bemeneti adatok'!H44*$C$31,"0"),IF($C33="igen",'Bemeneti adatok'!H44*$C$31,"0")),"---")</f>
        <v>---</v>
      </c>
      <c r="I33" s="85" t="str">
        <f t="shared" ref="I33:I43" si="27">IFERROR(G33*H33*$B$31,"---")</f>
        <v>---</v>
      </c>
      <c r="J33" s="156" t="str">
        <f>IFERROR(I33*$R$11,"---")</f>
        <v>---</v>
      </c>
      <c r="K33" s="144" t="str">
        <f t="shared" ref="K33:K43" si="28">V14</f>
        <v>---</v>
      </c>
      <c r="L33" s="86" t="str">
        <f>IFERROR(_xlfn.IFS(IF('Bemeneti adatok'!L44&gt;=6,'Bemeneti adatok'!K44*$C$31,"0"),IF($C33="igen",'Bemeneti adatok'!K44*$C$31,"0")),"---")</f>
        <v>---</v>
      </c>
      <c r="M33" s="85" t="str">
        <f t="shared" ref="M33:M43" si="29">IFERROR(K33*L33*$B$31,"---")</f>
        <v>---</v>
      </c>
      <c r="N33" s="156" t="str">
        <f>IFERROR(M33*$X$11,"---")</f>
        <v>---</v>
      </c>
      <c r="O33" s="144" t="str">
        <f t="shared" ref="O33:O43" si="30">AB14</f>
        <v>---</v>
      </c>
      <c r="P33" s="86" t="str">
        <f>IFERROR(_xlfn.IFS(IF('Bemeneti adatok'!O44&gt;=6,'Bemeneti adatok'!N44*$C$31,"0"),IF($C33="igen",'Bemeneti adatok'!N44*$C$31,"0")),"---")</f>
        <v>---</v>
      </c>
      <c r="Q33" s="85" t="str">
        <f t="shared" ref="Q33:Q43" si="31">IFERROR(O33*P33*$B$31,"---")</f>
        <v>---</v>
      </c>
      <c r="R33" s="156" t="str">
        <f>IFERROR(Q33*$AD$11,"---")</f>
        <v>---</v>
      </c>
      <c r="S33" s="144" t="str">
        <f t="shared" ref="S33:S43" si="32">AH14</f>
        <v>---</v>
      </c>
      <c r="T33" s="86" t="str">
        <f>IFERROR(_xlfn.IFS(IF('Bemeneti adatok'!R44&gt;=6,'Bemeneti adatok'!Q44*$C$31,"0"),IF($C33="igen",'Bemeneti adatok'!Q44*$C$31,"0")),"---")</f>
        <v>---</v>
      </c>
      <c r="U33" s="85" t="str">
        <f t="shared" ref="U33:U43" si="33">IFERROR(S33*T33*$B$31,"---")</f>
        <v>---</v>
      </c>
      <c r="V33" s="156" t="str">
        <f>IFERROR(U33*$AJ$11,"---")</f>
        <v>---</v>
      </c>
      <c r="W33" s="144" t="str">
        <f t="shared" ref="W33:W43" si="34">AN14</f>
        <v>---</v>
      </c>
      <c r="X33" s="86" t="str">
        <f>IFERROR(_xlfn.IFS(IF('Bemeneti adatok'!U44&gt;=6,'Bemeneti adatok'!T44*$C$31,"0"),IF($C33="igen",'Bemeneti adatok'!T44*$C$31,"0")),"---")</f>
        <v>---</v>
      </c>
      <c r="Y33" s="85" t="str">
        <f t="shared" ref="Y33:Y43" si="35">IFERROR(W33*X33*$B$31,"---")</f>
        <v>---</v>
      </c>
      <c r="Z33" s="156" t="str">
        <f>IFERROR(Y33*$AP$11,"---")</f>
        <v>---</v>
      </c>
    </row>
    <row r="34" spans="1:26" x14ac:dyDescent="0.2">
      <c r="A34" s="315" t="s">
        <v>43</v>
      </c>
      <c r="B34" s="41" t="s">
        <v>31</v>
      </c>
      <c r="C34" s="251" t="s">
        <v>209</v>
      </c>
      <c r="D34" s="144" t="str">
        <f t="shared" si="24"/>
        <v>---</v>
      </c>
      <c r="E34" s="86" t="str">
        <f>IFERROR(_xlfn.IFS(IF('Bemeneti adatok'!F45&gt;=6,'Bemeneti adatok'!E45*$C$31,"0"),IF($C34="igen",'Bemeneti adatok'!E45*$C$31,"0")),"---")</f>
        <v>---</v>
      </c>
      <c r="F34" s="141" t="str">
        <f t="shared" si="25"/>
        <v>---</v>
      </c>
      <c r="G34" s="85" t="str">
        <f t="shared" si="26"/>
        <v>---</v>
      </c>
      <c r="H34" s="86" t="str">
        <f>IFERROR(_xlfn.IFS(IF('Bemeneti adatok'!I45&gt;=6,'Bemeneti adatok'!H45*$C$31,"0"),IF($C34="igen",'Bemeneti adatok'!H45*$C$31,"0")),"---")</f>
        <v>---</v>
      </c>
      <c r="I34" s="85" t="str">
        <f t="shared" si="27"/>
        <v>---</v>
      </c>
      <c r="J34" s="156" t="str">
        <f t="shared" ref="J34:J43" si="36">IFERROR(I34*$R$11,"---")</f>
        <v>---</v>
      </c>
      <c r="K34" s="144" t="str">
        <f t="shared" si="28"/>
        <v>---</v>
      </c>
      <c r="L34" s="86" t="str">
        <f>IFERROR(_xlfn.IFS(IF('Bemeneti adatok'!L45&gt;=6,'Bemeneti adatok'!K45*$C$31,"0"),IF($C34="igen",'Bemeneti adatok'!K45*$C$31,"0")),"---")</f>
        <v>---</v>
      </c>
      <c r="M34" s="85" t="str">
        <f t="shared" si="29"/>
        <v>---</v>
      </c>
      <c r="N34" s="156" t="str">
        <f t="shared" ref="N34:N43" si="37">IFERROR(M34*$X$11,"---")</f>
        <v>---</v>
      </c>
      <c r="O34" s="144" t="str">
        <f t="shared" si="30"/>
        <v>---</v>
      </c>
      <c r="P34" s="86" t="str">
        <f>IFERROR(_xlfn.IFS(IF('Bemeneti adatok'!O45&gt;=6,'Bemeneti adatok'!N45*$C$31,"0"),IF($C34="igen",'Bemeneti adatok'!N45*$C$31,"0")),"---")</f>
        <v>---</v>
      </c>
      <c r="Q34" s="85" t="str">
        <f t="shared" si="31"/>
        <v>---</v>
      </c>
      <c r="R34" s="156" t="str">
        <f t="shared" ref="R34:R43" si="38">IFERROR(Q34*$AD$11,"---")</f>
        <v>---</v>
      </c>
      <c r="S34" s="144" t="str">
        <f t="shared" si="32"/>
        <v>---</v>
      </c>
      <c r="T34" s="86" t="str">
        <f>IFERROR(_xlfn.IFS(IF('Bemeneti adatok'!R45&gt;=6,'Bemeneti adatok'!Q45*$C$31,"0"),IF($C34="igen",'Bemeneti adatok'!Q45*$C$31,"0")),"---")</f>
        <v>---</v>
      </c>
      <c r="U34" s="85" t="str">
        <f t="shared" si="33"/>
        <v>---</v>
      </c>
      <c r="V34" s="156" t="str">
        <f t="shared" ref="V34:V43" si="39">IFERROR(U34*$AJ$11,"---")</f>
        <v>---</v>
      </c>
      <c r="W34" s="144" t="str">
        <f t="shared" si="34"/>
        <v>---</v>
      </c>
      <c r="X34" s="86" t="str">
        <f>IFERROR(_xlfn.IFS(IF('Bemeneti adatok'!U45&gt;=6,'Bemeneti adatok'!T45*$C$31,"0"),IF($C34="igen",'Bemeneti adatok'!T45*$C$31,"0")),"---")</f>
        <v>---</v>
      </c>
      <c r="Y34" s="85" t="str">
        <f t="shared" si="35"/>
        <v>---</v>
      </c>
      <c r="Z34" s="156" t="str">
        <f t="shared" ref="Z34:Z43" si="40">IFERROR(Y34*$AP$11,"---")</f>
        <v>---</v>
      </c>
    </row>
    <row r="35" spans="1:26" x14ac:dyDescent="0.2">
      <c r="A35" s="315"/>
      <c r="B35" s="41" t="s">
        <v>15</v>
      </c>
      <c r="C35" s="251" t="s">
        <v>208</v>
      </c>
      <c r="D35" s="144" t="str">
        <f t="shared" si="24"/>
        <v>---</v>
      </c>
      <c r="E35" s="86" t="str">
        <f>IFERROR(_xlfn.IFS(IF('Bemeneti adatok'!F46&gt;=6,'Bemeneti adatok'!E46*$C$31,"0"),IF($C35="igen",'Bemeneti adatok'!E46*$C$31,"0")),"---")</f>
        <v>---</v>
      </c>
      <c r="F35" s="141" t="str">
        <f t="shared" si="25"/>
        <v>---</v>
      </c>
      <c r="G35" s="85" t="str">
        <f t="shared" si="26"/>
        <v>---</v>
      </c>
      <c r="H35" s="86" t="str">
        <f>IFERROR(_xlfn.IFS(IF('Bemeneti adatok'!I46&gt;=6,'Bemeneti adatok'!H46*$C$31,"0"),IF($C35="igen",'Bemeneti adatok'!H46*$C$31,"0")),"---")</f>
        <v>---</v>
      </c>
      <c r="I35" s="85" t="str">
        <f t="shared" si="27"/>
        <v>---</v>
      </c>
      <c r="J35" s="156" t="str">
        <f t="shared" si="36"/>
        <v>---</v>
      </c>
      <c r="K35" s="144" t="str">
        <f t="shared" si="28"/>
        <v>---</v>
      </c>
      <c r="L35" s="86" t="str">
        <f>IFERROR(_xlfn.IFS(IF('Bemeneti adatok'!L46&gt;=6,'Bemeneti adatok'!K46*$C$31,"0"),IF($C35="igen",'Bemeneti adatok'!K46*$C$31,"0")),"---")</f>
        <v>---</v>
      </c>
      <c r="M35" s="85" t="str">
        <f t="shared" si="29"/>
        <v>---</v>
      </c>
      <c r="N35" s="156" t="str">
        <f t="shared" si="37"/>
        <v>---</v>
      </c>
      <c r="O35" s="144" t="str">
        <f t="shared" si="30"/>
        <v>---</v>
      </c>
      <c r="P35" s="86" t="str">
        <f>IFERROR(_xlfn.IFS(IF('Bemeneti adatok'!O46&gt;=6,'Bemeneti adatok'!N46*$C$31,"0"),IF($C35="igen",'Bemeneti adatok'!N46*$C$31,"0")),"---")</f>
        <v>---</v>
      </c>
      <c r="Q35" s="85" t="str">
        <f t="shared" si="31"/>
        <v>---</v>
      </c>
      <c r="R35" s="156" t="str">
        <f t="shared" si="38"/>
        <v>---</v>
      </c>
      <c r="S35" s="144" t="str">
        <f t="shared" si="32"/>
        <v>---</v>
      </c>
      <c r="T35" s="86" t="str">
        <f>IFERROR(_xlfn.IFS(IF('Bemeneti adatok'!R46&gt;=6,'Bemeneti adatok'!Q46*$C$31,"0"),IF($C35="igen",'Bemeneti adatok'!Q46*$C$31,"0")),"---")</f>
        <v>---</v>
      </c>
      <c r="U35" s="85" t="str">
        <f t="shared" si="33"/>
        <v>---</v>
      </c>
      <c r="V35" s="156" t="str">
        <f t="shared" si="39"/>
        <v>---</v>
      </c>
      <c r="W35" s="144" t="str">
        <f t="shared" si="34"/>
        <v>---</v>
      </c>
      <c r="X35" s="86" t="str">
        <f>IFERROR(_xlfn.IFS(IF('Bemeneti adatok'!U46&gt;=6,'Bemeneti adatok'!T46*$C$31,"0"),IF($C35="igen",'Bemeneti adatok'!T46*$C$31,"0")),"---")</f>
        <v>---</v>
      </c>
      <c r="Y35" s="85" t="str">
        <f t="shared" si="35"/>
        <v>---</v>
      </c>
      <c r="Z35" s="156" t="str">
        <f t="shared" si="40"/>
        <v>---</v>
      </c>
    </row>
    <row r="36" spans="1:26" x14ac:dyDescent="0.2">
      <c r="A36" s="315" t="s">
        <v>44</v>
      </c>
      <c r="B36" s="41" t="s">
        <v>15</v>
      </c>
      <c r="C36" s="251" t="s">
        <v>209</v>
      </c>
      <c r="D36" s="144" t="str">
        <f t="shared" si="24"/>
        <v>---</v>
      </c>
      <c r="E36" s="86" t="str">
        <f>IFERROR(_xlfn.IFS(IF('Bemeneti adatok'!F47&gt;=6,'Bemeneti adatok'!E47*$C$31,"0"),IF($C36="igen",'Bemeneti adatok'!E47*$C$31,"0")),"---")</f>
        <v>---</v>
      </c>
      <c r="F36" s="141" t="str">
        <f t="shared" si="25"/>
        <v>---</v>
      </c>
      <c r="G36" s="85" t="str">
        <f t="shared" si="26"/>
        <v>---</v>
      </c>
      <c r="H36" s="86" t="str">
        <f>IFERROR(_xlfn.IFS(IF('Bemeneti adatok'!I47&gt;=6,'Bemeneti adatok'!H47*$C$31,"0"),IF($C36="igen",'Bemeneti adatok'!H47*$C$31,"0")),"---")</f>
        <v>---</v>
      </c>
      <c r="I36" s="85" t="str">
        <f t="shared" si="27"/>
        <v>---</v>
      </c>
      <c r="J36" s="156" t="str">
        <f t="shared" si="36"/>
        <v>---</v>
      </c>
      <c r="K36" s="144" t="str">
        <f t="shared" si="28"/>
        <v>---</v>
      </c>
      <c r="L36" s="86" t="str">
        <f>IFERROR(_xlfn.IFS(IF('Bemeneti adatok'!L47&gt;=6,'Bemeneti adatok'!K47*$C$31,"0"),IF($C36="igen",'Bemeneti adatok'!K47*$C$31,"0")),"---")</f>
        <v>---</v>
      </c>
      <c r="M36" s="85" t="str">
        <f t="shared" si="29"/>
        <v>---</v>
      </c>
      <c r="N36" s="156" t="str">
        <f t="shared" si="37"/>
        <v>---</v>
      </c>
      <c r="O36" s="144" t="str">
        <f t="shared" si="30"/>
        <v>---</v>
      </c>
      <c r="P36" s="86" t="str">
        <f>IFERROR(_xlfn.IFS(IF('Bemeneti adatok'!O47&gt;=6,'Bemeneti adatok'!N47*$C$31,"0"),IF($C36="igen",'Bemeneti adatok'!N47*$C$31,"0")),"---")</f>
        <v>---</v>
      </c>
      <c r="Q36" s="85" t="str">
        <f t="shared" si="31"/>
        <v>---</v>
      </c>
      <c r="R36" s="156" t="str">
        <f t="shared" si="38"/>
        <v>---</v>
      </c>
      <c r="S36" s="144" t="str">
        <f t="shared" si="32"/>
        <v>---</v>
      </c>
      <c r="T36" s="86" t="str">
        <f>IFERROR(_xlfn.IFS(IF('Bemeneti adatok'!R47&gt;=6,'Bemeneti adatok'!Q47*$C$31,"0"),IF($C36="igen",'Bemeneti adatok'!Q47*$C$31,"0")),"---")</f>
        <v>---</v>
      </c>
      <c r="U36" s="85" t="str">
        <f t="shared" si="33"/>
        <v>---</v>
      </c>
      <c r="V36" s="156" t="str">
        <f t="shared" si="39"/>
        <v>---</v>
      </c>
      <c r="W36" s="144" t="str">
        <f t="shared" si="34"/>
        <v>---</v>
      </c>
      <c r="X36" s="86" t="str">
        <f>IFERROR(_xlfn.IFS(IF('Bemeneti adatok'!U47&gt;=6,'Bemeneti adatok'!T47*$C$31,"0"),IF($C36="igen",'Bemeneti adatok'!T47*$C$31,"0")),"---")</f>
        <v>---</v>
      </c>
      <c r="Y36" s="85" t="str">
        <f t="shared" si="35"/>
        <v>---</v>
      </c>
      <c r="Z36" s="156" t="str">
        <f t="shared" si="40"/>
        <v>---</v>
      </c>
    </row>
    <row r="37" spans="1:26" x14ac:dyDescent="0.2">
      <c r="A37" s="315"/>
      <c r="B37" s="41" t="s">
        <v>16</v>
      </c>
      <c r="C37" s="251" t="s">
        <v>209</v>
      </c>
      <c r="D37" s="144" t="str">
        <f t="shared" si="24"/>
        <v>---</v>
      </c>
      <c r="E37" s="86" t="str">
        <f>IFERROR(_xlfn.IFS(IF('Bemeneti adatok'!F48&gt;=6,'Bemeneti adatok'!E48*$C$31,"0"),IF($C37="igen",'Bemeneti adatok'!E48*$C$31,"0")),"---")</f>
        <v>---</v>
      </c>
      <c r="F37" s="141" t="str">
        <f t="shared" si="25"/>
        <v>---</v>
      </c>
      <c r="G37" s="85" t="str">
        <f t="shared" si="26"/>
        <v>---</v>
      </c>
      <c r="H37" s="86" t="str">
        <f>IFERROR(_xlfn.IFS(IF('Bemeneti adatok'!I48&gt;=6,'Bemeneti adatok'!H48*$C$31,"0"),IF($C37="igen",'Bemeneti adatok'!H48*$C$31,"0")),"---")</f>
        <v>---</v>
      </c>
      <c r="I37" s="85" t="str">
        <f t="shared" si="27"/>
        <v>---</v>
      </c>
      <c r="J37" s="156" t="str">
        <f t="shared" si="36"/>
        <v>---</v>
      </c>
      <c r="K37" s="144" t="str">
        <f t="shared" si="28"/>
        <v>---</v>
      </c>
      <c r="L37" s="86" t="str">
        <f>IFERROR(_xlfn.IFS(IF('Bemeneti adatok'!L48&gt;=6,'Bemeneti adatok'!K48*$C$31,"0"),IF($C37="igen",'Bemeneti adatok'!K48*$C$31,"0")),"---")</f>
        <v>---</v>
      </c>
      <c r="M37" s="85" t="str">
        <f t="shared" si="29"/>
        <v>---</v>
      </c>
      <c r="N37" s="156" t="str">
        <f t="shared" si="37"/>
        <v>---</v>
      </c>
      <c r="O37" s="144" t="str">
        <f t="shared" si="30"/>
        <v>---</v>
      </c>
      <c r="P37" s="86" t="str">
        <f>IFERROR(_xlfn.IFS(IF('Bemeneti adatok'!O48&gt;=6,'Bemeneti adatok'!N48*$C$31,"0"),IF($C37="igen",'Bemeneti adatok'!N48*$C$31,"0")),"---")</f>
        <v>---</v>
      </c>
      <c r="Q37" s="85" t="str">
        <f t="shared" si="31"/>
        <v>---</v>
      </c>
      <c r="R37" s="156" t="str">
        <f t="shared" si="38"/>
        <v>---</v>
      </c>
      <c r="S37" s="144" t="str">
        <f t="shared" si="32"/>
        <v>---</v>
      </c>
      <c r="T37" s="86" t="str">
        <f>IFERROR(_xlfn.IFS(IF('Bemeneti adatok'!R48&gt;=6,'Bemeneti adatok'!Q48*$C$31,"0"),IF($C37="igen",'Bemeneti adatok'!Q48*$C$31,"0")),"---")</f>
        <v>---</v>
      </c>
      <c r="U37" s="85" t="str">
        <f t="shared" si="33"/>
        <v>---</v>
      </c>
      <c r="V37" s="156" t="str">
        <f t="shared" si="39"/>
        <v>---</v>
      </c>
      <c r="W37" s="144" t="str">
        <f t="shared" si="34"/>
        <v>---</v>
      </c>
      <c r="X37" s="86" t="str">
        <f>IFERROR(_xlfn.IFS(IF('Bemeneti adatok'!U48&gt;=6,'Bemeneti adatok'!T48*$C$31,"0"),IF($C37="igen",'Bemeneti adatok'!T48*$C$31,"0")),"---")</f>
        <v>---</v>
      </c>
      <c r="Y37" s="85" t="str">
        <f t="shared" si="35"/>
        <v>---</v>
      </c>
      <c r="Z37" s="156" t="str">
        <f t="shared" si="40"/>
        <v>---</v>
      </c>
    </row>
    <row r="38" spans="1:26" x14ac:dyDescent="0.2">
      <c r="A38" s="315"/>
      <c r="B38" s="41" t="s">
        <v>19</v>
      </c>
      <c r="C38" s="251" t="s">
        <v>208</v>
      </c>
      <c r="D38" s="144" t="str">
        <f t="shared" si="24"/>
        <v>---</v>
      </c>
      <c r="E38" s="86" t="str">
        <f>IFERROR(_xlfn.IFS(IF('Bemeneti adatok'!F49&gt;=6,'Bemeneti adatok'!E49*$C$31,"0"),IF($C38="igen",'Bemeneti adatok'!E49*$C$31,"0")),"---")</f>
        <v>---</v>
      </c>
      <c r="F38" s="141" t="str">
        <f t="shared" si="25"/>
        <v>---</v>
      </c>
      <c r="G38" s="85" t="str">
        <f t="shared" si="26"/>
        <v>---</v>
      </c>
      <c r="H38" s="86" t="str">
        <f>IFERROR(_xlfn.IFS(IF('Bemeneti adatok'!I49&gt;=6,'Bemeneti adatok'!H49*$C$31,"0"),IF($C38="igen",'Bemeneti adatok'!H49*$C$31,"0")),"---")</f>
        <v>---</v>
      </c>
      <c r="I38" s="85" t="str">
        <f t="shared" si="27"/>
        <v>---</v>
      </c>
      <c r="J38" s="156" t="str">
        <f t="shared" si="36"/>
        <v>---</v>
      </c>
      <c r="K38" s="144" t="str">
        <f t="shared" si="28"/>
        <v>---</v>
      </c>
      <c r="L38" s="86" t="str">
        <f>IFERROR(_xlfn.IFS(IF('Bemeneti adatok'!L49&gt;=6,'Bemeneti adatok'!K49*$C$31,"0"),IF($C38="igen",'Bemeneti adatok'!K49*$C$31,"0")),"---")</f>
        <v>---</v>
      </c>
      <c r="M38" s="85" t="str">
        <f t="shared" si="29"/>
        <v>---</v>
      </c>
      <c r="N38" s="156" t="str">
        <f t="shared" si="37"/>
        <v>---</v>
      </c>
      <c r="O38" s="144" t="str">
        <f t="shared" si="30"/>
        <v>---</v>
      </c>
      <c r="P38" s="86" t="str">
        <f>IFERROR(_xlfn.IFS(IF('Bemeneti adatok'!O49&gt;=6,'Bemeneti adatok'!N49*$C$31,"0"),IF($C38="igen",'Bemeneti adatok'!N49*$C$31,"0")),"---")</f>
        <v>---</v>
      </c>
      <c r="Q38" s="85" t="str">
        <f t="shared" si="31"/>
        <v>---</v>
      </c>
      <c r="R38" s="156" t="str">
        <f t="shared" si="38"/>
        <v>---</v>
      </c>
      <c r="S38" s="144" t="str">
        <f t="shared" si="32"/>
        <v>---</v>
      </c>
      <c r="T38" s="86" t="str">
        <f>IFERROR(_xlfn.IFS(IF('Bemeneti adatok'!R49&gt;=6,'Bemeneti adatok'!Q49*$C$31,"0"),IF($C38="igen",'Bemeneti adatok'!Q49*$C$31,"0")),"---")</f>
        <v>---</v>
      </c>
      <c r="U38" s="85" t="str">
        <f t="shared" si="33"/>
        <v>---</v>
      </c>
      <c r="V38" s="156" t="str">
        <f t="shared" si="39"/>
        <v>---</v>
      </c>
      <c r="W38" s="144" t="str">
        <f t="shared" si="34"/>
        <v>---</v>
      </c>
      <c r="X38" s="86" t="str">
        <f>IFERROR(_xlfn.IFS(IF('Bemeneti adatok'!U49&gt;=6,'Bemeneti adatok'!T49*$C$31,"0"),IF($C38="igen",'Bemeneti adatok'!T49*$C$31,"0")),"---")</f>
        <v>---</v>
      </c>
      <c r="Y38" s="85" t="str">
        <f t="shared" si="35"/>
        <v>---</v>
      </c>
      <c r="Z38" s="156" t="str">
        <f t="shared" si="40"/>
        <v>---</v>
      </c>
    </row>
    <row r="39" spans="1:26" x14ac:dyDescent="0.2">
      <c r="A39" s="315" t="s">
        <v>45</v>
      </c>
      <c r="B39" s="41" t="s">
        <v>15</v>
      </c>
      <c r="C39" s="251" t="s">
        <v>209</v>
      </c>
      <c r="D39" s="144" t="str">
        <f t="shared" si="24"/>
        <v>---</v>
      </c>
      <c r="E39" s="86" t="str">
        <f>IFERROR(_xlfn.IFS(IF('Bemeneti adatok'!F50&gt;=6,'Bemeneti adatok'!E50*$C$31,"0"),IF($C39="igen",'Bemeneti adatok'!E50*$C$31,"0")),"---")</f>
        <v>---</v>
      </c>
      <c r="F39" s="141" t="str">
        <f t="shared" si="25"/>
        <v>---</v>
      </c>
      <c r="G39" s="85" t="str">
        <f t="shared" si="26"/>
        <v>---</v>
      </c>
      <c r="H39" s="86" t="str">
        <f>IFERROR(_xlfn.IFS(IF('Bemeneti adatok'!I50&gt;=6,'Bemeneti adatok'!H50*$C$31,"0"),IF($C39="igen",'Bemeneti adatok'!H50*$C$31,"0")),"---")</f>
        <v>---</v>
      </c>
      <c r="I39" s="85" t="str">
        <f t="shared" si="27"/>
        <v>---</v>
      </c>
      <c r="J39" s="156" t="str">
        <f t="shared" si="36"/>
        <v>---</v>
      </c>
      <c r="K39" s="144" t="str">
        <f t="shared" si="28"/>
        <v>---</v>
      </c>
      <c r="L39" s="86" t="str">
        <f>IFERROR(_xlfn.IFS(IF('Bemeneti adatok'!L50&gt;=6,'Bemeneti adatok'!K50*$C$31,"0"),IF($C39="igen",'Bemeneti adatok'!K50*$C$31,"0")),"---")</f>
        <v>---</v>
      </c>
      <c r="M39" s="85" t="str">
        <f t="shared" si="29"/>
        <v>---</v>
      </c>
      <c r="N39" s="156" t="str">
        <f t="shared" si="37"/>
        <v>---</v>
      </c>
      <c r="O39" s="144" t="str">
        <f t="shared" si="30"/>
        <v>---</v>
      </c>
      <c r="P39" s="86" t="str">
        <f>IFERROR(_xlfn.IFS(IF('Bemeneti adatok'!O50&gt;=6,'Bemeneti adatok'!N50*$C$31,"0"),IF($C39="igen",'Bemeneti adatok'!N50*$C$31,"0")),"---")</f>
        <v>---</v>
      </c>
      <c r="Q39" s="85" t="str">
        <f t="shared" si="31"/>
        <v>---</v>
      </c>
      <c r="R39" s="156" t="str">
        <f t="shared" si="38"/>
        <v>---</v>
      </c>
      <c r="S39" s="144" t="str">
        <f t="shared" si="32"/>
        <v>---</v>
      </c>
      <c r="T39" s="86" t="str">
        <f>IFERROR(_xlfn.IFS(IF('Bemeneti adatok'!R50&gt;=6,'Bemeneti adatok'!Q50*$C$31,"0"),IF($C39="igen",'Bemeneti adatok'!Q50*$C$31,"0")),"---")</f>
        <v>---</v>
      </c>
      <c r="U39" s="85" t="str">
        <f t="shared" si="33"/>
        <v>---</v>
      </c>
      <c r="V39" s="156" t="str">
        <f t="shared" si="39"/>
        <v>---</v>
      </c>
      <c r="W39" s="144" t="str">
        <f t="shared" si="34"/>
        <v>---</v>
      </c>
      <c r="X39" s="86" t="str">
        <f>IFERROR(_xlfn.IFS(IF('Bemeneti adatok'!U50&gt;=6,'Bemeneti adatok'!T50*$C$31,"0"),IF($C39="igen",'Bemeneti adatok'!T50*$C$31,"0")),"---")</f>
        <v>---</v>
      </c>
      <c r="Y39" s="85" t="str">
        <f t="shared" si="35"/>
        <v>---</v>
      </c>
      <c r="Z39" s="156" t="str">
        <f t="shared" si="40"/>
        <v>---</v>
      </c>
    </row>
    <row r="40" spans="1:26" x14ac:dyDescent="0.2">
      <c r="A40" s="315"/>
      <c r="B40" s="41" t="s">
        <v>16</v>
      </c>
      <c r="C40" s="251" t="s">
        <v>209</v>
      </c>
      <c r="D40" s="144" t="str">
        <f t="shared" si="24"/>
        <v>---</v>
      </c>
      <c r="E40" s="86" t="str">
        <f>IFERROR(_xlfn.IFS(IF('Bemeneti adatok'!F51&gt;=6,'Bemeneti adatok'!E51*$C$31,"0"),IF($C40="igen",'Bemeneti adatok'!E51*$C$31,"0")),"---")</f>
        <v>---</v>
      </c>
      <c r="F40" s="141" t="str">
        <f t="shared" si="25"/>
        <v>---</v>
      </c>
      <c r="G40" s="85" t="str">
        <f t="shared" si="26"/>
        <v>---</v>
      </c>
      <c r="H40" s="86" t="str">
        <f>IFERROR(_xlfn.IFS(IF('Bemeneti adatok'!I51&gt;=6,'Bemeneti adatok'!H51*$C$31,"0"),IF($C40="igen",'Bemeneti adatok'!H51*$C$31,"0")),"---")</f>
        <v>---</v>
      </c>
      <c r="I40" s="85" t="str">
        <f t="shared" si="27"/>
        <v>---</v>
      </c>
      <c r="J40" s="156" t="str">
        <f t="shared" si="36"/>
        <v>---</v>
      </c>
      <c r="K40" s="144" t="str">
        <f t="shared" si="28"/>
        <v>---</v>
      </c>
      <c r="L40" s="86" t="str">
        <f>IFERROR(_xlfn.IFS(IF('Bemeneti adatok'!L51&gt;=6,'Bemeneti adatok'!K51*$C$31,"0"),IF($C40="igen",'Bemeneti adatok'!K51*$C$31,"0")),"---")</f>
        <v>---</v>
      </c>
      <c r="M40" s="85" t="str">
        <f t="shared" si="29"/>
        <v>---</v>
      </c>
      <c r="N40" s="156" t="str">
        <f t="shared" si="37"/>
        <v>---</v>
      </c>
      <c r="O40" s="144" t="str">
        <f t="shared" si="30"/>
        <v>---</v>
      </c>
      <c r="P40" s="86" t="str">
        <f>IFERROR(_xlfn.IFS(IF('Bemeneti adatok'!O51&gt;=6,'Bemeneti adatok'!N51*$C$31,"0"),IF($C40="igen",'Bemeneti adatok'!N51*$C$31,"0")),"---")</f>
        <v>---</v>
      </c>
      <c r="Q40" s="85" t="str">
        <f t="shared" si="31"/>
        <v>---</v>
      </c>
      <c r="R40" s="156" t="str">
        <f t="shared" si="38"/>
        <v>---</v>
      </c>
      <c r="S40" s="144" t="str">
        <f t="shared" si="32"/>
        <v>---</v>
      </c>
      <c r="T40" s="86" t="str">
        <f>IFERROR(_xlfn.IFS(IF('Bemeneti adatok'!R51&gt;=6,'Bemeneti adatok'!Q51*$C$31,"0"),IF($C40="igen",'Bemeneti adatok'!Q51*$C$31,"0")),"---")</f>
        <v>---</v>
      </c>
      <c r="U40" s="85" t="str">
        <f t="shared" si="33"/>
        <v>---</v>
      </c>
      <c r="V40" s="156" t="str">
        <f t="shared" si="39"/>
        <v>---</v>
      </c>
      <c r="W40" s="144" t="str">
        <f t="shared" si="34"/>
        <v>---</v>
      </c>
      <c r="X40" s="86" t="str">
        <f>IFERROR(_xlfn.IFS(IF('Bemeneti adatok'!U51&gt;=6,'Bemeneti adatok'!T51*$C$31,"0"),IF($C40="igen",'Bemeneti adatok'!T51*$C$31,"0")),"---")</f>
        <v>---</v>
      </c>
      <c r="Y40" s="85" t="str">
        <f t="shared" si="35"/>
        <v>---</v>
      </c>
      <c r="Z40" s="156" t="str">
        <f t="shared" si="40"/>
        <v>---</v>
      </c>
    </row>
    <row r="41" spans="1:26" x14ac:dyDescent="0.2">
      <c r="A41" s="315"/>
      <c r="B41" s="41" t="s">
        <v>19</v>
      </c>
      <c r="C41" s="251" t="s">
        <v>209</v>
      </c>
      <c r="D41" s="144" t="str">
        <f t="shared" si="24"/>
        <v>---</v>
      </c>
      <c r="E41" s="86" t="str">
        <f>IFERROR(_xlfn.IFS(IF('Bemeneti adatok'!F52&gt;=6,'Bemeneti adatok'!E52*$C$31,"0"),IF($C41="igen",'Bemeneti adatok'!E52*$C$31,"0")),"---")</f>
        <v>---</v>
      </c>
      <c r="F41" s="141" t="str">
        <f t="shared" si="25"/>
        <v>---</v>
      </c>
      <c r="G41" s="85" t="str">
        <f t="shared" si="26"/>
        <v>---</v>
      </c>
      <c r="H41" s="86" t="str">
        <f>IFERROR(_xlfn.IFS(IF('Bemeneti adatok'!I52&gt;=6,'Bemeneti adatok'!H52*$C$31,"0"),IF($C41="igen",'Bemeneti adatok'!H52*$C$31,"0")),"---")</f>
        <v>---</v>
      </c>
      <c r="I41" s="85" t="str">
        <f t="shared" si="27"/>
        <v>---</v>
      </c>
      <c r="J41" s="156" t="str">
        <f t="shared" si="36"/>
        <v>---</v>
      </c>
      <c r="K41" s="144" t="str">
        <f t="shared" si="28"/>
        <v>---</v>
      </c>
      <c r="L41" s="86" t="str">
        <f>IFERROR(_xlfn.IFS(IF('Bemeneti adatok'!L52&gt;=6,'Bemeneti adatok'!K52*$C$31,"0"),IF($C41="igen",'Bemeneti adatok'!K52*$C$31,"0")),"---")</f>
        <v>---</v>
      </c>
      <c r="M41" s="85" t="str">
        <f t="shared" si="29"/>
        <v>---</v>
      </c>
      <c r="N41" s="156" t="str">
        <f t="shared" si="37"/>
        <v>---</v>
      </c>
      <c r="O41" s="144" t="str">
        <f t="shared" si="30"/>
        <v>---</v>
      </c>
      <c r="P41" s="86" t="str">
        <f>IFERROR(_xlfn.IFS(IF('Bemeneti adatok'!O52&gt;=6,'Bemeneti adatok'!N52*$C$31,"0"),IF($C41="igen",'Bemeneti adatok'!N52*$C$31,"0")),"---")</f>
        <v>---</v>
      </c>
      <c r="Q41" s="85" t="str">
        <f t="shared" si="31"/>
        <v>---</v>
      </c>
      <c r="R41" s="156" t="str">
        <f t="shared" si="38"/>
        <v>---</v>
      </c>
      <c r="S41" s="144" t="str">
        <f t="shared" si="32"/>
        <v>---</v>
      </c>
      <c r="T41" s="86" t="str">
        <f>IFERROR(_xlfn.IFS(IF('Bemeneti adatok'!R52&gt;=6,'Bemeneti adatok'!Q52*$C$31,"0"),IF($C41="igen",'Bemeneti adatok'!Q52*$C$31,"0")),"---")</f>
        <v>---</v>
      </c>
      <c r="U41" s="85" t="str">
        <f t="shared" si="33"/>
        <v>---</v>
      </c>
      <c r="V41" s="156" t="str">
        <f t="shared" si="39"/>
        <v>---</v>
      </c>
      <c r="W41" s="144" t="str">
        <f t="shared" si="34"/>
        <v>---</v>
      </c>
      <c r="X41" s="86" t="str">
        <f>IFERROR(_xlfn.IFS(IF('Bemeneti adatok'!U52&gt;=6,'Bemeneti adatok'!T52*$C$31,"0"),IF($C41="igen",'Bemeneti adatok'!T52*$C$31,"0")),"---")</f>
        <v>---</v>
      </c>
      <c r="Y41" s="85" t="str">
        <f t="shared" si="35"/>
        <v>---</v>
      </c>
      <c r="Z41" s="156" t="str">
        <f t="shared" si="40"/>
        <v>---</v>
      </c>
    </row>
    <row r="42" spans="1:26" x14ac:dyDescent="0.2">
      <c r="A42" s="315"/>
      <c r="B42" s="41" t="s">
        <v>46</v>
      </c>
      <c r="C42" s="251" t="s">
        <v>208</v>
      </c>
      <c r="D42" s="144" t="str">
        <f t="shared" si="24"/>
        <v>---</v>
      </c>
      <c r="E42" s="86" t="str">
        <f>IFERROR(_xlfn.IFS(IF('Bemeneti adatok'!F53&gt;=6,'Bemeneti adatok'!E53*$C$31,"0"),IF($C42="igen",'Bemeneti adatok'!E53*$C$31,"0")),"---")</f>
        <v>---</v>
      </c>
      <c r="F42" s="141" t="str">
        <f t="shared" si="25"/>
        <v>---</v>
      </c>
      <c r="G42" s="85" t="str">
        <f t="shared" si="26"/>
        <v>---</v>
      </c>
      <c r="H42" s="86" t="str">
        <f>IFERROR(_xlfn.IFS(IF('Bemeneti adatok'!I53&gt;=6,'Bemeneti adatok'!H53*$C$31,"0"),IF($C42="igen",'Bemeneti adatok'!H53*$C$31,"0")),"---")</f>
        <v>---</v>
      </c>
      <c r="I42" s="85" t="str">
        <f t="shared" si="27"/>
        <v>---</v>
      </c>
      <c r="J42" s="156" t="str">
        <f t="shared" si="36"/>
        <v>---</v>
      </c>
      <c r="K42" s="144" t="str">
        <f t="shared" si="28"/>
        <v>---</v>
      </c>
      <c r="L42" s="86" t="str">
        <f>IFERROR(_xlfn.IFS(IF('Bemeneti adatok'!L53&gt;=6,'Bemeneti adatok'!K53*$C$31,"0"),IF($C42="igen",'Bemeneti adatok'!K53*$C$31,"0")),"---")</f>
        <v>---</v>
      </c>
      <c r="M42" s="85" t="str">
        <f t="shared" si="29"/>
        <v>---</v>
      </c>
      <c r="N42" s="156" t="str">
        <f t="shared" si="37"/>
        <v>---</v>
      </c>
      <c r="O42" s="144" t="str">
        <f t="shared" si="30"/>
        <v>---</v>
      </c>
      <c r="P42" s="86" t="str">
        <f>IFERROR(_xlfn.IFS(IF('Bemeneti adatok'!O53&gt;=6,'Bemeneti adatok'!N53*$C$31,"0"),IF($C42="igen",'Bemeneti adatok'!N53*$C$31,"0")),"---")</f>
        <v>---</v>
      </c>
      <c r="Q42" s="85" t="str">
        <f t="shared" si="31"/>
        <v>---</v>
      </c>
      <c r="R42" s="156" t="str">
        <f t="shared" si="38"/>
        <v>---</v>
      </c>
      <c r="S42" s="144" t="str">
        <f t="shared" si="32"/>
        <v>---</v>
      </c>
      <c r="T42" s="86" t="str">
        <f>IFERROR(_xlfn.IFS(IF('Bemeneti adatok'!R53&gt;=6,'Bemeneti adatok'!Q53*$C$31,"0"),IF($C42="igen",'Bemeneti adatok'!Q53*$C$31,"0")),"---")</f>
        <v>---</v>
      </c>
      <c r="U42" s="85" t="str">
        <f t="shared" si="33"/>
        <v>---</v>
      </c>
      <c r="V42" s="156" t="str">
        <f t="shared" si="39"/>
        <v>---</v>
      </c>
      <c r="W42" s="144" t="str">
        <f t="shared" si="34"/>
        <v>---</v>
      </c>
      <c r="X42" s="86" t="str">
        <f>IFERROR(_xlfn.IFS(IF('Bemeneti adatok'!U53&gt;=6,'Bemeneti adatok'!T53*$C$31,"0"),IF($C42="igen",'Bemeneti adatok'!T53*$C$31,"0")),"---")</f>
        <v>---</v>
      </c>
      <c r="Y42" s="85" t="str">
        <f t="shared" si="35"/>
        <v>---</v>
      </c>
      <c r="Z42" s="156" t="str">
        <f t="shared" si="40"/>
        <v>---</v>
      </c>
    </row>
    <row r="43" spans="1:26" ht="27.6" customHeight="1" x14ac:dyDescent="0.2">
      <c r="A43" s="179" t="s">
        <v>265</v>
      </c>
      <c r="B43" s="74" t="s">
        <v>283</v>
      </c>
      <c r="C43" s="251" t="s">
        <v>208</v>
      </c>
      <c r="D43" s="144" t="str">
        <f t="shared" si="24"/>
        <v>---</v>
      </c>
      <c r="E43" s="86" t="str">
        <f>IFERROR(_xlfn.IFS(IF('Bemeneti adatok'!F54&gt;=6,'Bemeneti adatok'!E54*$C$31,"0"),IF($C43="igen",'Bemeneti adatok'!E54*$C$31,"0")),"---")</f>
        <v>---</v>
      </c>
      <c r="F43" s="141" t="str">
        <f t="shared" si="25"/>
        <v>---</v>
      </c>
      <c r="G43" s="85" t="str">
        <f t="shared" si="26"/>
        <v>---</v>
      </c>
      <c r="H43" s="86" t="str">
        <f>IFERROR(_xlfn.IFS(IF('Bemeneti adatok'!I54&gt;=6,'Bemeneti adatok'!H54*$C$31,"0"),IF($C43="igen",'Bemeneti adatok'!H54*$C$31,"0")),"---")</f>
        <v>---</v>
      </c>
      <c r="I43" s="85" t="str">
        <f t="shared" si="27"/>
        <v>---</v>
      </c>
      <c r="J43" s="156" t="str">
        <f t="shared" si="36"/>
        <v>---</v>
      </c>
      <c r="K43" s="144" t="str">
        <f t="shared" si="28"/>
        <v>---</v>
      </c>
      <c r="L43" s="86" t="str">
        <f>IFERROR(_xlfn.IFS(IF('Bemeneti adatok'!L54&gt;=6,'Bemeneti adatok'!K54*$C$31,"0"),IF($C43="igen",'Bemeneti adatok'!K54*$C$31,"0")),"---")</f>
        <v>---</v>
      </c>
      <c r="M43" s="85" t="str">
        <f t="shared" si="29"/>
        <v>---</v>
      </c>
      <c r="N43" s="156" t="str">
        <f t="shared" si="37"/>
        <v>---</v>
      </c>
      <c r="O43" s="144" t="str">
        <f t="shared" si="30"/>
        <v>---</v>
      </c>
      <c r="P43" s="86" t="str">
        <f>IFERROR(_xlfn.IFS(IF('Bemeneti adatok'!O54&gt;=6,'Bemeneti adatok'!N54*$C$31,"0"),IF($C43="igen",'Bemeneti adatok'!N54*$C$31,"0")),"---")</f>
        <v>---</v>
      </c>
      <c r="Q43" s="85" t="str">
        <f t="shared" si="31"/>
        <v>---</v>
      </c>
      <c r="R43" s="156" t="str">
        <f t="shared" si="38"/>
        <v>---</v>
      </c>
      <c r="S43" s="144" t="str">
        <f t="shared" si="32"/>
        <v>---</v>
      </c>
      <c r="T43" s="86" t="str">
        <f>IFERROR(_xlfn.IFS(IF('Bemeneti adatok'!R54&gt;=6,'Bemeneti adatok'!Q54*$C$31,"0"),IF($C43="igen",'Bemeneti adatok'!Q54*$C$31,"0")),"---")</f>
        <v>---</v>
      </c>
      <c r="U43" s="85" t="str">
        <f t="shared" si="33"/>
        <v>---</v>
      </c>
      <c r="V43" s="156" t="str">
        <f t="shared" si="39"/>
        <v>---</v>
      </c>
      <c r="W43" s="144" t="str">
        <f t="shared" si="34"/>
        <v>---</v>
      </c>
      <c r="X43" s="86" t="str">
        <f>IFERROR(_xlfn.IFS(IF('Bemeneti adatok'!U54&gt;=6,'Bemeneti adatok'!T54*$C$31,"0"),IF($C43="igen",'Bemeneti adatok'!T54*$C$31,"0")),"---")</f>
        <v>---</v>
      </c>
      <c r="Y43" s="85" t="str">
        <f t="shared" si="35"/>
        <v>---</v>
      </c>
      <c r="Z43" s="156" t="str">
        <f t="shared" si="40"/>
        <v>---</v>
      </c>
    </row>
    <row r="44" spans="1:26" s="90" customFormat="1" x14ac:dyDescent="0.2">
      <c r="A44" s="87" t="s">
        <v>167</v>
      </c>
      <c r="D44" s="200"/>
      <c r="E44" s="196"/>
      <c r="F44" s="199">
        <f>SUM(F33:F43)</f>
        <v>0</v>
      </c>
      <c r="G44" s="196"/>
      <c r="H44" s="196"/>
      <c r="I44" s="196">
        <f>SUM(I33:I43)</f>
        <v>0</v>
      </c>
      <c r="J44" s="196">
        <f>SUM(J33:J43)</f>
        <v>0</v>
      </c>
      <c r="K44" s="200"/>
      <c r="L44" s="196"/>
      <c r="M44" s="196">
        <f>SUM(M33:M43)</f>
        <v>0</v>
      </c>
      <c r="N44" s="196">
        <f>SUM(N33:N43)</f>
        <v>0</v>
      </c>
      <c r="O44" s="200"/>
      <c r="P44" s="196"/>
      <c r="Q44" s="196">
        <f>SUM(Q33:Q43)</f>
        <v>0</v>
      </c>
      <c r="R44" s="196">
        <f>SUM(R33:R43)</f>
        <v>0</v>
      </c>
      <c r="S44" s="200"/>
      <c r="T44" s="196"/>
      <c r="U44" s="196">
        <f>SUM(U33:U43)</f>
        <v>0</v>
      </c>
      <c r="V44" s="196">
        <f>SUM(V33:V43)</f>
        <v>0</v>
      </c>
      <c r="W44" s="200"/>
      <c r="X44" s="196"/>
      <c r="Y44" s="196">
        <f>SUM(Y33:Y43)</f>
        <v>0</v>
      </c>
      <c r="Z44" s="196">
        <f>SUM(Z33:Z43)</f>
        <v>0</v>
      </c>
    </row>
    <row r="45" spans="1:26" s="90" customFormat="1" x14ac:dyDescent="0.2">
      <c r="A45" s="87"/>
      <c r="D45" s="117"/>
      <c r="E45" s="117"/>
      <c r="F45" s="127"/>
      <c r="G45" s="117"/>
      <c r="H45" s="117"/>
      <c r="I45" s="127"/>
      <c r="J45" s="117"/>
      <c r="K45" s="117"/>
      <c r="L45" s="127"/>
      <c r="M45" s="117"/>
      <c r="N45" s="117"/>
      <c r="O45" s="127"/>
      <c r="P45" s="117"/>
      <c r="Q45" s="117"/>
      <c r="R45" s="127"/>
      <c r="S45" s="117"/>
      <c r="T45" s="117"/>
      <c r="U45" s="127"/>
    </row>
    <row r="46" spans="1:26" s="90" customFormat="1" x14ac:dyDescent="0.2">
      <c r="A46" s="87"/>
      <c r="D46" s="117"/>
      <c r="E46" s="117"/>
      <c r="F46" s="127"/>
      <c r="G46" s="117"/>
      <c r="H46" s="117"/>
      <c r="I46" s="127"/>
      <c r="J46" s="117"/>
      <c r="K46" s="117"/>
      <c r="L46" s="127"/>
      <c r="M46" s="117"/>
      <c r="N46" s="117"/>
      <c r="O46" s="127"/>
      <c r="P46" s="117"/>
      <c r="Q46" s="117"/>
      <c r="R46" s="127"/>
      <c r="S46" s="117"/>
      <c r="T46" s="117"/>
      <c r="U46" s="127"/>
    </row>
    <row r="48" spans="1:26" x14ac:dyDescent="0.2">
      <c r="E48" s="331"/>
      <c r="F48" s="331"/>
      <c r="G48" s="331"/>
      <c r="H48" s="331"/>
      <c r="I48" s="331"/>
      <c r="J48" s="331"/>
    </row>
    <row r="49" spans="1:25" ht="15" customHeight="1" x14ac:dyDescent="0.2">
      <c r="A49" s="322" t="s">
        <v>217</v>
      </c>
      <c r="B49" s="135" t="s">
        <v>91</v>
      </c>
      <c r="C49" s="133"/>
      <c r="E49" s="145"/>
      <c r="F49" s="126" t="s">
        <v>0</v>
      </c>
      <c r="G49" s="134"/>
      <c r="H49" s="134"/>
      <c r="J49" s="135" t="s">
        <v>1</v>
      </c>
      <c r="K49" s="133"/>
      <c r="M49" s="142"/>
      <c r="N49" s="126" t="s">
        <v>2</v>
      </c>
      <c r="O49" s="133"/>
      <c r="Q49" s="133"/>
      <c r="R49" s="135" t="s">
        <v>3</v>
      </c>
      <c r="S49" s="133"/>
      <c r="U49" s="142"/>
      <c r="V49" s="126" t="s">
        <v>4</v>
      </c>
      <c r="W49" s="133"/>
    </row>
    <row r="50" spans="1:25" ht="15" customHeight="1" x14ac:dyDescent="0.2">
      <c r="A50" s="322"/>
      <c r="B50" s="137">
        <f>'Bemeneti adatok'!$E$41</f>
        <v>1900</v>
      </c>
      <c r="C50" s="132"/>
      <c r="E50" s="143"/>
      <c r="F50" s="125">
        <f>'Bemeneti adatok'!$H$41</f>
        <v>1901</v>
      </c>
      <c r="G50" s="132"/>
      <c r="I50" s="132"/>
      <c r="J50" s="137">
        <f>'Bemeneti adatok'!$K$41</f>
        <v>1902</v>
      </c>
      <c r="K50" s="132"/>
      <c r="M50" s="143"/>
      <c r="N50" s="125">
        <f>'Bemeneti adatok'!$N$41</f>
        <v>1903</v>
      </c>
      <c r="O50" s="132"/>
      <c r="Q50" s="132"/>
      <c r="R50" s="137">
        <f>'Bemeneti adatok'!$Q$41</f>
        <v>1904</v>
      </c>
      <c r="S50" s="132"/>
      <c r="U50" s="143"/>
      <c r="V50" s="125">
        <f>'Bemeneti adatok'!$T$41</f>
        <v>1905</v>
      </c>
      <c r="W50" s="132"/>
      <c r="X50" s="132"/>
    </row>
    <row r="51" spans="1:25" s="3" customFormat="1" x14ac:dyDescent="0.2">
      <c r="A51" s="322"/>
      <c r="B51" s="146" t="s">
        <v>214</v>
      </c>
      <c r="C51" s="65" t="s">
        <v>213</v>
      </c>
      <c r="D51" s="47" t="s">
        <v>262</v>
      </c>
      <c r="E51" s="147" t="s">
        <v>114</v>
      </c>
      <c r="F51" s="65" t="s">
        <v>214</v>
      </c>
      <c r="G51" s="65" t="s">
        <v>213</v>
      </c>
      <c r="H51" s="47" t="s">
        <v>5</v>
      </c>
      <c r="I51" s="147" t="s">
        <v>114</v>
      </c>
      <c r="J51" s="146" t="s">
        <v>214</v>
      </c>
      <c r="K51" s="65" t="s">
        <v>213</v>
      </c>
      <c r="L51" s="47" t="s">
        <v>5</v>
      </c>
      <c r="M51" s="147" t="s">
        <v>114</v>
      </c>
      <c r="N51" s="65" t="s">
        <v>214</v>
      </c>
      <c r="O51" s="65" t="s">
        <v>213</v>
      </c>
      <c r="P51" s="47" t="s">
        <v>5</v>
      </c>
      <c r="Q51" s="147" t="s">
        <v>114</v>
      </c>
      <c r="R51" s="146" t="s">
        <v>214</v>
      </c>
      <c r="S51" s="65" t="s">
        <v>213</v>
      </c>
      <c r="T51" s="47" t="s">
        <v>5</v>
      </c>
      <c r="U51" s="147" t="s">
        <v>114</v>
      </c>
      <c r="V51" s="65" t="s">
        <v>214</v>
      </c>
      <c r="W51" s="65" t="s">
        <v>213</v>
      </c>
      <c r="X51" s="47" t="s">
        <v>5</v>
      </c>
      <c r="Y51" s="2" t="s">
        <v>114</v>
      </c>
    </row>
    <row r="52" spans="1:25" x14ac:dyDescent="0.2">
      <c r="A52" s="259" t="s">
        <v>192</v>
      </c>
      <c r="B52" s="253"/>
      <c r="C52" s="254"/>
      <c r="D52" s="255"/>
      <c r="E52" s="201">
        <f t="shared" ref="E52:E59" si="41">B52*C52</f>
        <v>0</v>
      </c>
      <c r="F52" s="254"/>
      <c r="G52" s="254"/>
      <c r="H52" s="203">
        <f>$D52</f>
        <v>0</v>
      </c>
      <c r="I52" s="204">
        <f t="shared" ref="I52:I59" si="42">F52*G52</f>
        <v>0</v>
      </c>
      <c r="J52" s="253"/>
      <c r="K52" s="254"/>
      <c r="L52" s="203">
        <f>$D52</f>
        <v>0</v>
      </c>
      <c r="M52" s="201">
        <f t="shared" ref="M52:M59" si="43">J52*K52</f>
        <v>0</v>
      </c>
      <c r="N52" s="254"/>
      <c r="O52" s="254"/>
      <c r="P52" s="203">
        <f>$D52</f>
        <v>0</v>
      </c>
      <c r="Q52" s="204">
        <f t="shared" ref="Q52:Q59" si="44">N52*O52</f>
        <v>0</v>
      </c>
      <c r="R52" s="253"/>
      <c r="S52" s="254"/>
      <c r="T52" s="203">
        <f>$D52</f>
        <v>0</v>
      </c>
      <c r="U52" s="201">
        <f t="shared" ref="U52:U59" si="45">R52*S52</f>
        <v>0</v>
      </c>
      <c r="V52" s="254"/>
      <c r="W52" s="254"/>
      <c r="X52" s="203">
        <f>$D52</f>
        <v>0</v>
      </c>
      <c r="Y52" s="204">
        <f t="shared" ref="Y52:Y59" si="46">V52*W52</f>
        <v>0</v>
      </c>
    </row>
    <row r="53" spans="1:25" x14ac:dyDescent="0.2">
      <c r="A53" s="256" t="s">
        <v>288</v>
      </c>
      <c r="B53" s="253"/>
      <c r="C53" s="254"/>
      <c r="D53" s="255"/>
      <c r="E53" s="201">
        <f t="shared" si="41"/>
        <v>0</v>
      </c>
      <c r="F53" s="254"/>
      <c r="G53" s="254"/>
      <c r="H53" s="203">
        <f t="shared" ref="H53:H59" si="47">$D53</f>
        <v>0</v>
      </c>
      <c r="I53" s="204">
        <f t="shared" si="42"/>
        <v>0</v>
      </c>
      <c r="J53" s="253"/>
      <c r="K53" s="254"/>
      <c r="L53" s="203">
        <f t="shared" ref="L53:L59" si="48">$D53</f>
        <v>0</v>
      </c>
      <c r="M53" s="201">
        <f t="shared" si="43"/>
        <v>0</v>
      </c>
      <c r="N53" s="254"/>
      <c r="O53" s="254"/>
      <c r="P53" s="203">
        <f t="shared" ref="P53:P59" si="49">$D53</f>
        <v>0</v>
      </c>
      <c r="Q53" s="204">
        <f t="shared" si="44"/>
        <v>0</v>
      </c>
      <c r="R53" s="253"/>
      <c r="S53" s="254"/>
      <c r="T53" s="203">
        <f t="shared" ref="T53:T59" si="50">$D53</f>
        <v>0</v>
      </c>
      <c r="U53" s="201">
        <f t="shared" si="45"/>
        <v>0</v>
      </c>
      <c r="V53" s="254"/>
      <c r="W53" s="254"/>
      <c r="X53" s="203">
        <f t="shared" ref="X53:X59" si="51">$D53</f>
        <v>0</v>
      </c>
      <c r="Y53" s="204">
        <f t="shared" si="46"/>
        <v>0</v>
      </c>
    </row>
    <row r="54" spans="1:25" x14ac:dyDescent="0.2">
      <c r="A54" s="256" t="s">
        <v>92</v>
      </c>
      <c r="B54" s="253"/>
      <c r="C54" s="254"/>
      <c r="D54" s="255"/>
      <c r="E54" s="201">
        <f t="shared" si="41"/>
        <v>0</v>
      </c>
      <c r="F54" s="254"/>
      <c r="G54" s="254"/>
      <c r="H54" s="203">
        <f t="shared" si="47"/>
        <v>0</v>
      </c>
      <c r="I54" s="204">
        <f t="shared" si="42"/>
        <v>0</v>
      </c>
      <c r="J54" s="253"/>
      <c r="K54" s="254"/>
      <c r="L54" s="203">
        <f t="shared" si="48"/>
        <v>0</v>
      </c>
      <c r="M54" s="201">
        <f t="shared" si="43"/>
        <v>0</v>
      </c>
      <c r="N54" s="254"/>
      <c r="O54" s="254"/>
      <c r="P54" s="203">
        <f t="shared" si="49"/>
        <v>0</v>
      </c>
      <c r="Q54" s="204">
        <f t="shared" si="44"/>
        <v>0</v>
      </c>
      <c r="R54" s="253"/>
      <c r="S54" s="254"/>
      <c r="T54" s="203">
        <f t="shared" si="50"/>
        <v>0</v>
      </c>
      <c r="U54" s="201">
        <f t="shared" si="45"/>
        <v>0</v>
      </c>
      <c r="V54" s="254"/>
      <c r="W54" s="254"/>
      <c r="X54" s="203">
        <f t="shared" si="51"/>
        <v>0</v>
      </c>
      <c r="Y54" s="204">
        <f t="shared" si="46"/>
        <v>0</v>
      </c>
    </row>
    <row r="55" spans="1:25" x14ac:dyDescent="0.2">
      <c r="A55" s="256" t="s">
        <v>93</v>
      </c>
      <c r="B55" s="253"/>
      <c r="C55" s="254"/>
      <c r="D55" s="255"/>
      <c r="E55" s="201">
        <f t="shared" si="41"/>
        <v>0</v>
      </c>
      <c r="F55" s="254"/>
      <c r="G55" s="254"/>
      <c r="H55" s="203">
        <f t="shared" si="47"/>
        <v>0</v>
      </c>
      <c r="I55" s="204">
        <f t="shared" si="42"/>
        <v>0</v>
      </c>
      <c r="J55" s="253"/>
      <c r="K55" s="254"/>
      <c r="L55" s="203">
        <f t="shared" si="48"/>
        <v>0</v>
      </c>
      <c r="M55" s="201">
        <f t="shared" si="43"/>
        <v>0</v>
      </c>
      <c r="N55" s="254"/>
      <c r="O55" s="254"/>
      <c r="P55" s="203">
        <f t="shared" si="49"/>
        <v>0</v>
      </c>
      <c r="Q55" s="204">
        <f t="shared" si="44"/>
        <v>0</v>
      </c>
      <c r="R55" s="253"/>
      <c r="S55" s="254"/>
      <c r="T55" s="203">
        <f t="shared" si="50"/>
        <v>0</v>
      </c>
      <c r="U55" s="201">
        <f t="shared" si="45"/>
        <v>0</v>
      </c>
      <c r="V55" s="254"/>
      <c r="W55" s="254"/>
      <c r="X55" s="203">
        <f t="shared" si="51"/>
        <v>0</v>
      </c>
      <c r="Y55" s="204">
        <f t="shared" si="46"/>
        <v>0</v>
      </c>
    </row>
    <row r="56" spans="1:25" x14ac:dyDescent="0.2">
      <c r="A56" s="256" t="s">
        <v>94</v>
      </c>
      <c r="B56" s="253"/>
      <c r="C56" s="254"/>
      <c r="D56" s="255"/>
      <c r="E56" s="201">
        <f t="shared" si="41"/>
        <v>0</v>
      </c>
      <c r="F56" s="254"/>
      <c r="G56" s="254"/>
      <c r="H56" s="203">
        <f t="shared" si="47"/>
        <v>0</v>
      </c>
      <c r="I56" s="204">
        <f t="shared" si="42"/>
        <v>0</v>
      </c>
      <c r="J56" s="253"/>
      <c r="K56" s="254"/>
      <c r="L56" s="203">
        <f t="shared" si="48"/>
        <v>0</v>
      </c>
      <c r="M56" s="201">
        <f t="shared" si="43"/>
        <v>0</v>
      </c>
      <c r="N56" s="254"/>
      <c r="O56" s="254"/>
      <c r="P56" s="203">
        <f t="shared" si="49"/>
        <v>0</v>
      </c>
      <c r="Q56" s="204">
        <f t="shared" si="44"/>
        <v>0</v>
      </c>
      <c r="R56" s="253"/>
      <c r="S56" s="254"/>
      <c r="T56" s="203">
        <f t="shared" si="50"/>
        <v>0</v>
      </c>
      <c r="U56" s="201">
        <f t="shared" si="45"/>
        <v>0</v>
      </c>
      <c r="V56" s="254"/>
      <c r="W56" s="254"/>
      <c r="X56" s="203">
        <f t="shared" si="51"/>
        <v>0</v>
      </c>
      <c r="Y56" s="204">
        <f t="shared" si="46"/>
        <v>0</v>
      </c>
    </row>
    <row r="57" spans="1:25" x14ac:dyDescent="0.2">
      <c r="A57" s="256" t="s">
        <v>95</v>
      </c>
      <c r="B57" s="253"/>
      <c r="C57" s="254"/>
      <c r="D57" s="255"/>
      <c r="E57" s="201">
        <f t="shared" si="41"/>
        <v>0</v>
      </c>
      <c r="F57" s="254"/>
      <c r="G57" s="254"/>
      <c r="H57" s="203">
        <f t="shared" si="47"/>
        <v>0</v>
      </c>
      <c r="I57" s="204">
        <f t="shared" si="42"/>
        <v>0</v>
      </c>
      <c r="J57" s="253"/>
      <c r="K57" s="254"/>
      <c r="L57" s="203">
        <f t="shared" si="48"/>
        <v>0</v>
      </c>
      <c r="M57" s="201">
        <f t="shared" si="43"/>
        <v>0</v>
      </c>
      <c r="N57" s="254"/>
      <c r="O57" s="254"/>
      <c r="P57" s="203">
        <f t="shared" si="49"/>
        <v>0</v>
      </c>
      <c r="Q57" s="204">
        <f t="shared" si="44"/>
        <v>0</v>
      </c>
      <c r="R57" s="253"/>
      <c r="S57" s="254"/>
      <c r="T57" s="203">
        <f t="shared" si="50"/>
        <v>0</v>
      </c>
      <c r="U57" s="201">
        <f t="shared" si="45"/>
        <v>0</v>
      </c>
      <c r="V57" s="254"/>
      <c r="W57" s="254"/>
      <c r="X57" s="203">
        <f t="shared" si="51"/>
        <v>0</v>
      </c>
      <c r="Y57" s="204">
        <f t="shared" si="46"/>
        <v>0</v>
      </c>
    </row>
    <row r="58" spans="1:25" x14ac:dyDescent="0.2">
      <c r="A58" s="256" t="s">
        <v>96</v>
      </c>
      <c r="B58" s="253"/>
      <c r="C58" s="254"/>
      <c r="D58" s="255"/>
      <c r="E58" s="201">
        <f t="shared" si="41"/>
        <v>0</v>
      </c>
      <c r="F58" s="254"/>
      <c r="G58" s="254"/>
      <c r="H58" s="203">
        <f t="shared" si="47"/>
        <v>0</v>
      </c>
      <c r="I58" s="204">
        <f t="shared" si="42"/>
        <v>0</v>
      </c>
      <c r="J58" s="253"/>
      <c r="K58" s="254"/>
      <c r="L58" s="203">
        <f t="shared" si="48"/>
        <v>0</v>
      </c>
      <c r="M58" s="201">
        <f t="shared" si="43"/>
        <v>0</v>
      </c>
      <c r="N58" s="254"/>
      <c r="O58" s="254"/>
      <c r="P58" s="203">
        <f t="shared" si="49"/>
        <v>0</v>
      </c>
      <c r="Q58" s="204">
        <f t="shared" si="44"/>
        <v>0</v>
      </c>
      <c r="R58" s="253"/>
      <c r="S58" s="254"/>
      <c r="T58" s="203">
        <f t="shared" si="50"/>
        <v>0</v>
      </c>
      <c r="U58" s="201">
        <f t="shared" si="45"/>
        <v>0</v>
      </c>
      <c r="V58" s="254"/>
      <c r="W58" s="254"/>
      <c r="X58" s="203">
        <f t="shared" si="51"/>
        <v>0</v>
      </c>
      <c r="Y58" s="204">
        <f t="shared" si="46"/>
        <v>0</v>
      </c>
    </row>
    <row r="59" spans="1:25" x14ac:dyDescent="0.2">
      <c r="A59" s="256" t="s">
        <v>97</v>
      </c>
      <c r="B59" s="253"/>
      <c r="C59" s="254"/>
      <c r="D59" s="255"/>
      <c r="E59" s="201">
        <f t="shared" si="41"/>
        <v>0</v>
      </c>
      <c r="F59" s="254"/>
      <c r="G59" s="254"/>
      <c r="H59" s="203">
        <f t="shared" si="47"/>
        <v>0</v>
      </c>
      <c r="I59" s="204">
        <f t="shared" si="42"/>
        <v>0</v>
      </c>
      <c r="J59" s="253"/>
      <c r="K59" s="254"/>
      <c r="L59" s="203">
        <f t="shared" si="48"/>
        <v>0</v>
      </c>
      <c r="M59" s="201">
        <f t="shared" si="43"/>
        <v>0</v>
      </c>
      <c r="N59" s="254"/>
      <c r="O59" s="254"/>
      <c r="P59" s="203">
        <f t="shared" si="49"/>
        <v>0</v>
      </c>
      <c r="Q59" s="204">
        <f t="shared" si="44"/>
        <v>0</v>
      </c>
      <c r="R59" s="253"/>
      <c r="S59" s="254"/>
      <c r="T59" s="203">
        <f t="shared" si="50"/>
        <v>0</v>
      </c>
      <c r="U59" s="201">
        <f t="shared" si="45"/>
        <v>0</v>
      </c>
      <c r="V59" s="254"/>
      <c r="W59" s="254"/>
      <c r="X59" s="203">
        <f t="shared" si="51"/>
        <v>0</v>
      </c>
      <c r="Y59" s="204">
        <f t="shared" si="46"/>
        <v>0</v>
      </c>
    </row>
    <row r="60" spans="1:25" s="90" customFormat="1" x14ac:dyDescent="0.2">
      <c r="A60" s="87" t="s">
        <v>167</v>
      </c>
      <c r="B60" s="149"/>
      <c r="C60" s="150"/>
      <c r="D60" s="150"/>
      <c r="E60" s="202">
        <f>SUM(E52:E59)</f>
        <v>0</v>
      </c>
      <c r="F60" s="150"/>
      <c r="G60" s="150"/>
      <c r="H60" s="197"/>
      <c r="I60" s="197">
        <f>SUM(I52:I59)</f>
        <v>0</v>
      </c>
      <c r="J60" s="149"/>
      <c r="K60" s="150"/>
      <c r="L60" s="197"/>
      <c r="M60" s="202">
        <f>SUM(M52:M59)</f>
        <v>0</v>
      </c>
      <c r="N60" s="150"/>
      <c r="O60" s="150"/>
      <c r="P60" s="197"/>
      <c r="Q60" s="197">
        <f>SUM(Q52:Q59)</f>
        <v>0</v>
      </c>
      <c r="R60" s="149"/>
      <c r="S60" s="150"/>
      <c r="T60" s="197"/>
      <c r="U60" s="202">
        <f>SUM(U52:U59)</f>
        <v>0</v>
      </c>
      <c r="V60" s="150"/>
      <c r="W60" s="150"/>
      <c r="X60" s="197"/>
      <c r="Y60" s="197">
        <f>SUM(Y52:Y59)</f>
        <v>0</v>
      </c>
    </row>
    <row r="63" spans="1:25" ht="20.25" customHeight="1" x14ac:dyDescent="0.2"/>
    <row r="64" spans="1:25" ht="20.25" customHeight="1" x14ac:dyDescent="0.2">
      <c r="B64" s="135" t="s">
        <v>91</v>
      </c>
      <c r="C64" s="157" t="s">
        <v>0</v>
      </c>
      <c r="D64" s="157" t="s">
        <v>1</v>
      </c>
      <c r="E64" s="157" t="s">
        <v>2</v>
      </c>
      <c r="F64" s="157" t="s">
        <v>3</v>
      </c>
      <c r="G64" s="157" t="s">
        <v>4</v>
      </c>
    </row>
    <row r="65" spans="1:7" ht="19.5" customHeight="1" x14ac:dyDescent="0.2">
      <c r="A65" s="322" t="s">
        <v>264</v>
      </c>
      <c r="B65" s="137">
        <f>'Bemeneti adatok'!$E$41</f>
        <v>1900</v>
      </c>
      <c r="C65" s="125">
        <f>'Bemeneti adatok'!$H$41</f>
        <v>1901</v>
      </c>
      <c r="D65" s="125">
        <f>'Bemeneti adatok'!$K$41</f>
        <v>1902</v>
      </c>
      <c r="E65" s="125">
        <f>'Bemeneti adatok'!$N$41</f>
        <v>1903</v>
      </c>
      <c r="F65" s="125">
        <f>'Bemeneti adatok'!$Q$41</f>
        <v>1904</v>
      </c>
      <c r="G65" s="125">
        <f>'Bemeneti adatok'!$T$41</f>
        <v>1905</v>
      </c>
    </row>
    <row r="66" spans="1:7" ht="21.75" customHeight="1" x14ac:dyDescent="0.2">
      <c r="A66" s="322"/>
      <c r="B66" s="187" t="s">
        <v>114</v>
      </c>
      <c r="C66" s="186" t="s">
        <v>114</v>
      </c>
      <c r="D66" s="186" t="s">
        <v>114</v>
      </c>
      <c r="E66" s="186" t="s">
        <v>114</v>
      </c>
      <c r="F66" s="186" t="s">
        <v>114</v>
      </c>
      <c r="G66" s="186" t="s">
        <v>114</v>
      </c>
    </row>
    <row r="67" spans="1:7" x14ac:dyDescent="0.2">
      <c r="A67" s="259" t="s">
        <v>268</v>
      </c>
      <c r="B67" s="257"/>
      <c r="C67" s="258"/>
      <c r="D67" s="258"/>
      <c r="E67" s="258"/>
      <c r="F67" s="258"/>
      <c r="G67" s="258"/>
    </row>
    <row r="68" spans="1:7" x14ac:dyDescent="0.2">
      <c r="A68" s="259" t="s">
        <v>269</v>
      </c>
      <c r="B68" s="257"/>
      <c r="C68" s="258"/>
      <c r="D68" s="258"/>
      <c r="E68" s="258"/>
      <c r="F68" s="258"/>
      <c r="G68" s="258"/>
    </row>
    <row r="69" spans="1:7" x14ac:dyDescent="0.2">
      <c r="A69" s="256" t="s">
        <v>288</v>
      </c>
      <c r="B69" s="257"/>
      <c r="C69" s="258"/>
      <c r="D69" s="258"/>
      <c r="E69" s="258"/>
      <c r="F69" s="258"/>
      <c r="G69" s="258"/>
    </row>
    <row r="70" spans="1:7" x14ac:dyDescent="0.2">
      <c r="A70" s="256" t="s">
        <v>92</v>
      </c>
      <c r="B70" s="257"/>
      <c r="C70" s="258"/>
      <c r="D70" s="258"/>
      <c r="E70" s="258"/>
      <c r="F70" s="258"/>
      <c r="G70" s="258"/>
    </row>
    <row r="71" spans="1:7" x14ac:dyDescent="0.2">
      <c r="A71" s="256" t="s">
        <v>93</v>
      </c>
      <c r="B71" s="257"/>
      <c r="C71" s="258"/>
      <c r="D71" s="258"/>
      <c r="E71" s="258"/>
      <c r="F71" s="258"/>
      <c r="G71" s="258"/>
    </row>
    <row r="72" spans="1:7" x14ac:dyDescent="0.2">
      <c r="A72" s="256" t="s">
        <v>94</v>
      </c>
      <c r="B72" s="257"/>
      <c r="C72" s="258"/>
      <c r="D72" s="258"/>
      <c r="E72" s="258"/>
      <c r="F72" s="258"/>
      <c r="G72" s="258"/>
    </row>
    <row r="73" spans="1:7" x14ac:dyDescent="0.2">
      <c r="A73" s="256" t="s">
        <v>95</v>
      </c>
      <c r="B73" s="257"/>
      <c r="C73" s="258"/>
      <c r="D73" s="258"/>
      <c r="E73" s="258"/>
      <c r="F73" s="258"/>
      <c r="G73" s="258"/>
    </row>
    <row r="74" spans="1:7" x14ac:dyDescent="0.2">
      <c r="A74" s="256" t="s">
        <v>96</v>
      </c>
      <c r="B74" s="257"/>
      <c r="C74" s="258"/>
      <c r="D74" s="258"/>
      <c r="E74" s="258"/>
      <c r="F74" s="258"/>
      <c r="G74" s="258"/>
    </row>
    <row r="75" spans="1:7" x14ac:dyDescent="0.2">
      <c r="A75" s="87" t="s">
        <v>167</v>
      </c>
      <c r="B75" s="205">
        <f>SUM(B67:B74)</f>
        <v>0</v>
      </c>
      <c r="C75" s="204">
        <f t="shared" ref="C75:G75" si="52">SUM(C67:C74)</f>
        <v>0</v>
      </c>
      <c r="D75" s="204">
        <f t="shared" si="52"/>
        <v>0</v>
      </c>
      <c r="E75" s="204">
        <f t="shared" si="52"/>
        <v>0</v>
      </c>
      <c r="F75" s="204">
        <f t="shared" si="52"/>
        <v>0</v>
      </c>
      <c r="G75" s="204">
        <f t="shared" si="52"/>
        <v>0</v>
      </c>
    </row>
  </sheetData>
  <sheetProtection algorithmName="SHA-512" hashValue="RCAm748pvyPYh+5AbpJtMZ3WwTzmMmQ4T9g1vyLbLDAcBWSuQKn2jmGTk/9HPb6l00scxem+2MFjZXM6QbvXKg==" saltValue="Wjzi6wa9hNi6r7PlPWNf0g==" spinCount="100000" sheet="1" objects="1" scenarios="1"/>
  <mergeCells count="10">
    <mergeCell ref="A65:A66"/>
    <mergeCell ref="A15:A16"/>
    <mergeCell ref="E48:J48"/>
    <mergeCell ref="A49:A51"/>
    <mergeCell ref="A39:A42"/>
    <mergeCell ref="A36:A38"/>
    <mergeCell ref="A30:A31"/>
    <mergeCell ref="A34:A35"/>
    <mergeCell ref="A17:A19"/>
    <mergeCell ref="A20:A23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500-000000000000}">
          <x14:formula1>
            <xm:f>'Bemeneti adatok'!$C$36:$C$37</xm:f>
          </x14:formula1>
          <xm:sqref>C14:C25</xm:sqref>
        </x14:dataValidation>
        <x14:dataValidation type="list" allowBlank="1" showInputMessage="1" showErrorMessage="1" xr:uid="{00000000-0002-0000-0500-000001000000}">
          <x14:formula1>
            <xm:f>'Bemeneti adatok'!$E$35:$I$35</xm:f>
          </x14:formula1>
          <xm:sqref>D14:D25</xm:sqref>
        </x14:dataValidation>
        <x14:dataValidation type="list" allowBlank="1" showInputMessage="1" showErrorMessage="1" xr:uid="{00000000-0002-0000-0500-000002000000}">
          <x14:formula1>
            <xm:f>Segédtábla!$C$1:$C$2</xm:f>
          </x14:formula1>
          <xm:sqref>E14:E25</xm:sqref>
        </x14:dataValidation>
        <x14:dataValidation type="list" allowBlank="1" showInputMessage="1" showErrorMessage="1" xr:uid="{00000000-0002-0000-0500-000003000000}">
          <x14:formula1>
            <xm:f>Segédtábla!$F$1:$F$2</xm:f>
          </x14:formula1>
          <xm:sqref>C33:C43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1:H38"/>
  <sheetViews>
    <sheetView showGridLines="0" zoomScaleNormal="100" workbookViewId="0">
      <pane xSplit="2" ySplit="13" topLeftCell="C14" activePane="bottomRight" state="frozen"/>
      <selection activeCell="B43" sqref="B43"/>
      <selection pane="topRight" activeCell="B43" sqref="B43"/>
      <selection pane="bottomLeft" activeCell="B43" sqref="B43"/>
      <selection pane="bottomRight" activeCell="A36" sqref="A36"/>
    </sheetView>
  </sheetViews>
  <sheetFormatPr defaultColWidth="8.85546875" defaultRowHeight="12" x14ac:dyDescent="0.2"/>
  <cols>
    <col min="1" max="1" width="36.85546875" style="15" customWidth="1"/>
    <col min="2" max="2" width="4.85546875" style="15" bestFit="1" customWidth="1"/>
    <col min="3" max="8" width="15.7109375" style="15" customWidth="1"/>
    <col min="9" max="16384" width="8.85546875" style="15"/>
  </cols>
  <sheetData>
    <row r="11" spans="1:8" ht="15" customHeight="1" x14ac:dyDescent="0.2">
      <c r="A11" s="98" t="s">
        <v>35</v>
      </c>
      <c r="B11" s="99"/>
      <c r="C11" s="25" t="s">
        <v>91</v>
      </c>
      <c r="D11" s="25" t="s">
        <v>0</v>
      </c>
      <c r="E11" s="25" t="s">
        <v>1</v>
      </c>
      <c r="F11" s="25" t="s">
        <v>2</v>
      </c>
      <c r="G11" s="25" t="s">
        <v>3</v>
      </c>
      <c r="H11" s="25" t="s">
        <v>4</v>
      </c>
    </row>
    <row r="12" spans="1:8" x14ac:dyDescent="0.2">
      <c r="A12" s="98" t="s">
        <v>34</v>
      </c>
      <c r="B12" s="99"/>
      <c r="C12" s="28">
        <f>'Bemeneti adatok'!E18</f>
        <v>1900</v>
      </c>
      <c r="D12" s="28">
        <f>'Bemeneti adatok'!F18</f>
        <v>1901</v>
      </c>
      <c r="E12" s="28">
        <f>'Bemeneti adatok'!G18</f>
        <v>1902</v>
      </c>
      <c r="F12" s="28">
        <f>'Bemeneti adatok'!H18</f>
        <v>1903</v>
      </c>
      <c r="G12" s="28">
        <f>'Bemeneti adatok'!I18</f>
        <v>1904</v>
      </c>
      <c r="H12" s="28">
        <f>'Bemeneti adatok'!J18</f>
        <v>1905</v>
      </c>
    </row>
    <row r="13" spans="1:8" ht="12.75" thickBot="1" x14ac:dyDescent="0.25">
      <c r="A13" s="29" t="s">
        <v>21</v>
      </c>
      <c r="B13" s="29" t="s">
        <v>5</v>
      </c>
      <c r="C13" s="31"/>
      <c r="D13" s="31"/>
      <c r="E13" s="31"/>
      <c r="F13" s="32"/>
      <c r="G13" s="33"/>
      <c r="H13" s="33"/>
    </row>
    <row r="14" spans="1:8" ht="36" x14ac:dyDescent="0.2">
      <c r="A14" s="100" t="s">
        <v>172</v>
      </c>
      <c r="B14" s="92" t="s">
        <v>22</v>
      </c>
      <c r="C14" s="88">
        <f>IFERROR(Bevétel!M26,"---")</f>
        <v>0</v>
      </c>
      <c r="D14" s="88">
        <f>IFERROR(Bevétel!S26,"---")</f>
        <v>0</v>
      </c>
      <c r="E14" s="88">
        <f>IFERROR(Bevétel!Y26,"---")</f>
        <v>0</v>
      </c>
      <c r="F14" s="88">
        <f>IFERROR(Bevétel!AE26,"---")</f>
        <v>0</v>
      </c>
      <c r="G14" s="88">
        <f>IFERROR(Bevétel!AK26,"---")</f>
        <v>0</v>
      </c>
      <c r="H14" s="88">
        <f>IFERROR(Bevétel!AQ26,"---")</f>
        <v>0</v>
      </c>
    </row>
    <row r="15" spans="1:8" x14ac:dyDescent="0.2">
      <c r="A15" s="92" t="s">
        <v>23</v>
      </c>
      <c r="B15" s="92" t="s">
        <v>22</v>
      </c>
      <c r="C15" s="88">
        <f>IFERROR(Bevétel!F44,"---")</f>
        <v>0</v>
      </c>
      <c r="D15" s="88">
        <f>IFERROR(Bevétel!J44,"---")</f>
        <v>0</v>
      </c>
      <c r="E15" s="88">
        <f>IFERROR(Bevétel!N44,"---")</f>
        <v>0</v>
      </c>
      <c r="F15" s="88">
        <f>IFERROR(Bevétel!R44,"---")</f>
        <v>0</v>
      </c>
      <c r="G15" s="88">
        <f>IFERROR(Bevétel!V44,"---")</f>
        <v>0</v>
      </c>
      <c r="H15" s="88">
        <f>IFERROR(Bevétel!Z44,"---")</f>
        <v>0</v>
      </c>
    </row>
    <row r="16" spans="1:8" x14ac:dyDescent="0.2">
      <c r="A16" s="92" t="s">
        <v>24</v>
      </c>
      <c r="B16" s="92" t="s">
        <v>22</v>
      </c>
      <c r="C16" s="89">
        <f>Bevétel!E60</f>
        <v>0</v>
      </c>
      <c r="D16" s="89">
        <f>Bevétel!I60</f>
        <v>0</v>
      </c>
      <c r="E16" s="89">
        <f>Bevétel!M60</f>
        <v>0</v>
      </c>
      <c r="F16" s="89">
        <f>Bevétel!Q60</f>
        <v>0</v>
      </c>
      <c r="G16" s="89">
        <f>Bevétel!U60</f>
        <v>0</v>
      </c>
      <c r="H16" s="89">
        <f>Bevétel!Y60</f>
        <v>0</v>
      </c>
    </row>
    <row r="17" spans="1:8" x14ac:dyDescent="0.2">
      <c r="A17" s="189" t="s">
        <v>270</v>
      </c>
      <c r="B17" s="188"/>
      <c r="C17" s="89">
        <f>Bevétel!B75</f>
        <v>0</v>
      </c>
      <c r="D17" s="89">
        <f>Bevétel!C75</f>
        <v>0</v>
      </c>
      <c r="E17" s="89">
        <f>Bevétel!D75</f>
        <v>0</v>
      </c>
      <c r="F17" s="89">
        <f>Bevétel!E75</f>
        <v>0</v>
      </c>
      <c r="G17" s="89">
        <f>Bevétel!F75</f>
        <v>0</v>
      </c>
      <c r="H17" s="89">
        <f>Bevétel!G75</f>
        <v>0</v>
      </c>
    </row>
    <row r="18" spans="1:8" x14ac:dyDescent="0.2">
      <c r="A18" s="101" t="s">
        <v>271</v>
      </c>
      <c r="B18" s="101" t="s">
        <v>22</v>
      </c>
      <c r="C18" s="34">
        <f>SUM(C14:C17)</f>
        <v>0</v>
      </c>
      <c r="D18" s="34">
        <f t="shared" ref="D18:H18" si="0">SUM(D14:D17)</f>
        <v>0</v>
      </c>
      <c r="E18" s="34">
        <f t="shared" si="0"/>
        <v>0</v>
      </c>
      <c r="F18" s="34">
        <f t="shared" si="0"/>
        <v>0</v>
      </c>
      <c r="G18" s="34">
        <f t="shared" si="0"/>
        <v>0</v>
      </c>
      <c r="H18" s="34">
        <f t="shared" si="0"/>
        <v>0</v>
      </c>
    </row>
    <row r="19" spans="1:8" x14ac:dyDescent="0.2">
      <c r="A19" s="102" t="s">
        <v>100</v>
      </c>
      <c r="B19" s="102" t="s">
        <v>22</v>
      </c>
      <c r="C19" s="36">
        <f>GETPIVOTDATA("0. év",'További költség-kimutatás'!$A$10,"Költségkategória","Anyagjellegű ráfordítások")</f>
        <v>0</v>
      </c>
      <c r="D19" s="36">
        <f>GETPIVOTDATA("1. év",'További költség-kimutatás'!$A$10,"Költségkategória","Anyagjellegű ráfordítások")</f>
        <v>0</v>
      </c>
      <c r="E19" s="36">
        <f>GETPIVOTDATA("2. év",'További költség-kimutatás'!$A$10,"Költségkategória","Anyagjellegű ráfordítások")</f>
        <v>0</v>
      </c>
      <c r="F19" s="36">
        <f>GETPIVOTDATA("3. év",'További költség-kimutatás'!$A$10,"Költségkategória","Anyagjellegű ráfordítások")</f>
        <v>0</v>
      </c>
      <c r="G19" s="36">
        <f>GETPIVOTDATA("4. év",'További költség-kimutatás'!$A$10,"Költségkategória","Anyagjellegű ráfordítások")</f>
        <v>0</v>
      </c>
      <c r="H19" s="36">
        <f>GETPIVOTDATA("5. év",'További költség-kimutatás'!$A$10,"Költségkategória","Anyagjellegű ráfordítások")</f>
        <v>0</v>
      </c>
    </row>
    <row r="20" spans="1:8" x14ac:dyDescent="0.2">
      <c r="A20" s="102" t="s">
        <v>291</v>
      </c>
      <c r="B20" s="102" t="s">
        <v>22</v>
      </c>
      <c r="C20" s="36">
        <f>'Működési költség'!I122</f>
        <v>0</v>
      </c>
      <c r="D20" s="36">
        <f>'Működési költség'!O122</f>
        <v>0</v>
      </c>
      <c r="E20" s="36">
        <f>'Működési költség'!U122</f>
        <v>0</v>
      </c>
      <c r="F20" s="36">
        <f>'Működési költség'!AA122</f>
        <v>0</v>
      </c>
      <c r="G20" s="36">
        <f>'Működési költség'!AG122</f>
        <v>0</v>
      </c>
      <c r="H20" s="36">
        <f>'Működési költség'!AM122</f>
        <v>0</v>
      </c>
    </row>
    <row r="21" spans="1:8" x14ac:dyDescent="0.2">
      <c r="A21" s="102" t="s">
        <v>27</v>
      </c>
      <c r="B21" s="102" t="s">
        <v>22</v>
      </c>
      <c r="C21" s="36">
        <f>'Működési költség'!K34+'Működési költség'!K61</f>
        <v>0</v>
      </c>
      <c r="D21" s="36">
        <f>'Működési költség'!T34+'Működési költség'!R61</f>
        <v>0</v>
      </c>
      <c r="E21" s="36">
        <f>'Működési költség'!AC34+'Működési költség'!Y61</f>
        <v>0</v>
      </c>
      <c r="F21" s="36">
        <f>'Működési költség'!AL34+'Működési költség'!AF61</f>
        <v>0</v>
      </c>
      <c r="G21" s="36">
        <f>'Működési költség'!AU34+'Működési költség'!AM61</f>
        <v>0</v>
      </c>
      <c r="H21" s="36">
        <f>'Működési költség'!BD34+'Működési költség'!AT61</f>
        <v>0</v>
      </c>
    </row>
    <row r="22" spans="1:8" x14ac:dyDescent="0.2">
      <c r="A22" s="102" t="s">
        <v>102</v>
      </c>
      <c r="B22" s="102" t="s">
        <v>22</v>
      </c>
      <c r="C22" s="36">
        <f>GETPIVOTDATA("0. év",'További költség-kimutatás'!$A$10,"Költségkategória","Egyéb nem bérjellegű kifizetések")</f>
        <v>0</v>
      </c>
      <c r="D22" s="36">
        <f>GETPIVOTDATA("1. év",'További költség-kimutatás'!$A$10,"Költségkategória","Egyéb nem bérjellegű kifizetések")</f>
        <v>0</v>
      </c>
      <c r="E22" s="36">
        <f>GETPIVOTDATA("2. év",'További költség-kimutatás'!$A$10,"Költségkategória","Egyéb nem bérjellegű kifizetések")</f>
        <v>0</v>
      </c>
      <c r="F22" s="36">
        <f>GETPIVOTDATA("3. év",'További költség-kimutatás'!$A$10,"Költségkategória","Egyéb nem bérjellegű kifizetések")</f>
        <v>0</v>
      </c>
      <c r="G22" s="36">
        <f>GETPIVOTDATA("4. év",'További költség-kimutatás'!$A$10,"Költségkategória","Egyéb nem bérjellegű kifizetések")</f>
        <v>0</v>
      </c>
      <c r="H22" s="36">
        <f>GETPIVOTDATA("5. év",'További költség-kimutatás'!$A$10,"Költségkategória","Egyéb nem bérjellegű kifizetések")</f>
        <v>0</v>
      </c>
    </row>
    <row r="23" spans="1:8" x14ac:dyDescent="0.2">
      <c r="A23" s="102" t="s">
        <v>25</v>
      </c>
      <c r="B23" s="102" t="s">
        <v>22</v>
      </c>
      <c r="C23" s="36">
        <f>GETPIVOTDATA("0. év",'További költség-kimutatás'!$A$10,"Költségkategória","Igénybevett szolgáltatások")</f>
        <v>0</v>
      </c>
      <c r="D23" s="36">
        <f>GETPIVOTDATA("1. év",'További költség-kimutatás'!$A$10,"Költségkategória","Igénybevett szolgáltatások")</f>
        <v>0</v>
      </c>
      <c r="E23" s="36">
        <f>GETPIVOTDATA("2. év",'További költség-kimutatás'!$A$10,"Költségkategória","Igénybevett szolgáltatások")</f>
        <v>0</v>
      </c>
      <c r="F23" s="36">
        <f>GETPIVOTDATA("3. év",'További költség-kimutatás'!$A$10,"Költségkategória","Igénybevett szolgáltatások")</f>
        <v>0</v>
      </c>
      <c r="G23" s="36">
        <f>GETPIVOTDATA("4. év",'További költség-kimutatás'!$A$10,"Költségkategória","Igénybevett szolgáltatások")</f>
        <v>0</v>
      </c>
      <c r="H23" s="36">
        <f>GETPIVOTDATA("5. év",'További költség-kimutatás'!$A$10,"Költségkategória","Igénybevett szolgáltatások")</f>
        <v>0</v>
      </c>
    </row>
    <row r="24" spans="1:8" x14ac:dyDescent="0.2">
      <c r="A24" s="102" t="s">
        <v>26</v>
      </c>
      <c r="B24" s="102" t="s">
        <v>22</v>
      </c>
      <c r="C24" s="36">
        <f>GETPIVOTDATA("0. év",'További költség-kimutatás'!$A$10,"Költségkategória","Egyéb szolgáltatás")</f>
        <v>0</v>
      </c>
      <c r="D24" s="36">
        <f>GETPIVOTDATA("1. év",'További költség-kimutatás'!$A$10,"Költségkategória","Egyéb szolgáltatás")</f>
        <v>0</v>
      </c>
      <c r="E24" s="36">
        <f>GETPIVOTDATA("2. év",'További költség-kimutatás'!$A$10,"Költségkategória","Egyéb szolgáltatás")</f>
        <v>0</v>
      </c>
      <c r="F24" s="36">
        <f>GETPIVOTDATA("3. év",'További költség-kimutatás'!$A$10,"Költségkategória","Egyéb szolgáltatás")</f>
        <v>0</v>
      </c>
      <c r="G24" s="36">
        <f>GETPIVOTDATA("4. év",'További költség-kimutatás'!$A$10,"Költségkategória","Egyéb szolgáltatás")</f>
        <v>0</v>
      </c>
      <c r="H24" s="36">
        <f>GETPIVOTDATA("5. év",'További költség-kimutatás'!$A$10,"Költségkategória","Egyéb szolgáltatás")</f>
        <v>0</v>
      </c>
    </row>
    <row r="25" spans="1:8" x14ac:dyDescent="0.2">
      <c r="A25" s="103" t="s">
        <v>101</v>
      </c>
      <c r="B25" s="102" t="s">
        <v>22</v>
      </c>
      <c r="C25" s="260"/>
      <c r="D25" s="260"/>
      <c r="E25" s="260"/>
      <c r="F25" s="260"/>
      <c r="G25" s="260"/>
      <c r="H25" s="260"/>
    </row>
    <row r="26" spans="1:8" x14ac:dyDescent="0.2">
      <c r="A26" s="102" t="s">
        <v>104</v>
      </c>
      <c r="B26" s="102" t="s">
        <v>22</v>
      </c>
      <c r="C26" s="260"/>
      <c r="D26" s="260"/>
      <c r="E26" s="260"/>
      <c r="F26" s="260"/>
      <c r="G26" s="260"/>
      <c r="H26" s="260"/>
    </row>
    <row r="27" spans="1:8" s="26" customFormat="1" x14ac:dyDescent="0.2">
      <c r="A27" s="104" t="s">
        <v>98</v>
      </c>
      <c r="B27" s="104" t="s">
        <v>22</v>
      </c>
      <c r="C27" s="34">
        <f>SUM(C19:C26)</f>
        <v>0</v>
      </c>
      <c r="D27" s="34">
        <f t="shared" ref="D27:H27" si="1">SUM(D19:D26)</f>
        <v>0</v>
      </c>
      <c r="E27" s="34">
        <f t="shared" si="1"/>
        <v>0</v>
      </c>
      <c r="F27" s="34">
        <f t="shared" si="1"/>
        <v>0</v>
      </c>
      <c r="G27" s="34">
        <f t="shared" si="1"/>
        <v>0</v>
      </c>
      <c r="H27" s="34">
        <f t="shared" si="1"/>
        <v>0</v>
      </c>
    </row>
    <row r="28" spans="1:8" x14ac:dyDescent="0.2">
      <c r="A28" s="105" t="s">
        <v>99</v>
      </c>
      <c r="B28" s="101" t="s">
        <v>22</v>
      </c>
      <c r="C28" s="34">
        <f>C18-C27</f>
        <v>0</v>
      </c>
      <c r="D28" s="34">
        <f t="shared" ref="D28:H28" si="2">D18-D27</f>
        <v>0</v>
      </c>
      <c r="E28" s="34">
        <f t="shared" si="2"/>
        <v>0</v>
      </c>
      <c r="F28" s="34">
        <f t="shared" si="2"/>
        <v>0</v>
      </c>
      <c r="G28" s="34">
        <f t="shared" si="2"/>
        <v>0</v>
      </c>
      <c r="H28" s="34">
        <f t="shared" si="2"/>
        <v>0</v>
      </c>
    </row>
    <row r="29" spans="1:8" x14ac:dyDescent="0.2">
      <c r="A29" s="102" t="s">
        <v>328</v>
      </c>
      <c r="B29" s="102" t="s">
        <v>22</v>
      </c>
      <c r="C29" s="260"/>
      <c r="D29" s="260"/>
      <c r="E29" s="260"/>
      <c r="F29" s="260"/>
      <c r="G29" s="260"/>
      <c r="H29" s="260"/>
    </row>
    <row r="30" spans="1:8" x14ac:dyDescent="0.2">
      <c r="A30" s="70" t="s">
        <v>329</v>
      </c>
      <c r="B30" s="70" t="s">
        <v>22</v>
      </c>
      <c r="C30" s="260"/>
      <c r="D30" s="260"/>
      <c r="E30" s="260"/>
      <c r="F30" s="260"/>
      <c r="G30" s="260"/>
      <c r="H30" s="260"/>
    </row>
    <row r="31" spans="1:8" x14ac:dyDescent="0.2">
      <c r="A31" s="101" t="s">
        <v>103</v>
      </c>
      <c r="B31" s="101" t="s">
        <v>22</v>
      </c>
      <c r="C31" s="34">
        <f>C29-C30</f>
        <v>0</v>
      </c>
      <c r="D31" s="34">
        <f t="shared" ref="D31:H31" si="3">D29-D30</f>
        <v>0</v>
      </c>
      <c r="E31" s="34">
        <f t="shared" si="3"/>
        <v>0</v>
      </c>
      <c r="F31" s="34">
        <f t="shared" si="3"/>
        <v>0</v>
      </c>
      <c r="G31" s="34">
        <f t="shared" si="3"/>
        <v>0</v>
      </c>
      <c r="H31" s="34">
        <f t="shared" si="3"/>
        <v>0</v>
      </c>
    </row>
    <row r="32" spans="1:8" x14ac:dyDescent="0.2">
      <c r="A32" s="106" t="s">
        <v>28</v>
      </c>
      <c r="B32" s="106" t="s">
        <v>22</v>
      </c>
      <c r="C32" s="108">
        <f>C28+C31</f>
        <v>0</v>
      </c>
      <c r="D32" s="108">
        <f t="shared" ref="D32:H32" si="4">D28+D31</f>
        <v>0</v>
      </c>
      <c r="E32" s="108">
        <f t="shared" si="4"/>
        <v>0</v>
      </c>
      <c r="F32" s="108">
        <f t="shared" si="4"/>
        <v>0</v>
      </c>
      <c r="G32" s="108">
        <f t="shared" si="4"/>
        <v>0</v>
      </c>
      <c r="H32" s="108">
        <f t="shared" si="4"/>
        <v>0</v>
      </c>
    </row>
    <row r="33" spans="1:8" x14ac:dyDescent="0.2">
      <c r="A33" s="107" t="s">
        <v>29</v>
      </c>
      <c r="B33" s="107" t="s">
        <v>22</v>
      </c>
      <c r="C33" s="261"/>
      <c r="D33" s="261"/>
      <c r="E33" s="261"/>
      <c r="F33" s="261"/>
      <c r="G33" s="261"/>
      <c r="H33" s="261"/>
    </row>
    <row r="34" spans="1:8" x14ac:dyDescent="0.2">
      <c r="A34" s="106" t="s">
        <v>30</v>
      </c>
      <c r="B34" s="106" t="s">
        <v>22</v>
      </c>
      <c r="C34" s="108">
        <f>C32-C33</f>
        <v>0</v>
      </c>
      <c r="D34" s="108">
        <f t="shared" ref="D34:H34" si="5">D32-D33</f>
        <v>0</v>
      </c>
      <c r="E34" s="108">
        <f t="shared" si="5"/>
        <v>0</v>
      </c>
      <c r="F34" s="108">
        <f t="shared" si="5"/>
        <v>0</v>
      </c>
      <c r="G34" s="108">
        <f t="shared" si="5"/>
        <v>0</v>
      </c>
      <c r="H34" s="108">
        <f t="shared" si="5"/>
        <v>0</v>
      </c>
    </row>
    <row r="35" spans="1:8" x14ac:dyDescent="0.2">
      <c r="A35" s="106" t="s">
        <v>338</v>
      </c>
      <c r="B35" s="106" t="s">
        <v>22</v>
      </c>
      <c r="C35" s="108">
        <f>C32+C25</f>
        <v>0</v>
      </c>
      <c r="D35" s="108">
        <f t="shared" ref="D35:H35" si="6">D32+D25</f>
        <v>0</v>
      </c>
      <c r="E35" s="108">
        <f t="shared" si="6"/>
        <v>0</v>
      </c>
      <c r="F35" s="108">
        <f t="shared" si="6"/>
        <v>0</v>
      </c>
      <c r="G35" s="108">
        <f t="shared" si="6"/>
        <v>0</v>
      </c>
      <c r="H35" s="108">
        <f t="shared" si="6"/>
        <v>0</v>
      </c>
    </row>
    <row r="36" spans="1:8" x14ac:dyDescent="0.2">
      <c r="A36" s="39"/>
      <c r="B36" s="35"/>
    </row>
    <row r="37" spans="1:8" x14ac:dyDescent="0.2">
      <c r="A37" s="39"/>
      <c r="B37" s="35"/>
    </row>
    <row r="38" spans="1:8" x14ac:dyDescent="0.2">
      <c r="A38" s="37"/>
      <c r="B38" s="38"/>
      <c r="C38" s="40"/>
    </row>
  </sheetData>
  <sheetProtection algorithmName="SHA-512" hashValue="DqVrTmtwOA0hBX5nky6ys6DUJnM/lsXGYkyteoVe1dFrwIbU2aNKh5u2vjfdTEWIbSus0BUrutSrjq/NxAgFcg==" saltValue="0efJzaehSuApOwq3YN2BhA==" spinCount="100000" sheet="1" objects="1" scenarios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8</vt:i4>
      </vt:variant>
    </vt:vector>
  </HeadingPairs>
  <TitlesOfParts>
    <vt:vector size="8" baseType="lpstr">
      <vt:lpstr>Segédtábla</vt:lpstr>
      <vt:lpstr>Kitöltési útmutató</vt:lpstr>
      <vt:lpstr>Szöveges összefoglaló</vt:lpstr>
      <vt:lpstr>Bemeneti adatok</vt:lpstr>
      <vt:lpstr>Működési költség</vt:lpstr>
      <vt:lpstr>További költség-kimutatás</vt:lpstr>
      <vt:lpstr>Bevétel</vt:lpstr>
      <vt:lpstr>Eredménykimutatás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Szerzo</dc:creator>
  <cp:lastModifiedBy>NSZFH</cp:lastModifiedBy>
  <dcterms:created xsi:type="dcterms:W3CDTF">2024-12-04T20:41:36Z</dcterms:created>
  <dcterms:modified xsi:type="dcterms:W3CDTF">2025-02-03T12:55:15Z</dcterms:modified>
</cp:coreProperties>
</file>